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480" windowWidth="31000" windowHeight="22580" tabRatio="500" activeTab="0"/>
  </bookViews>
  <sheets>
    <sheet name="Data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<sst xmlns="http://schemas.openxmlformats.org/spreadsheetml/2006/main" count="152" uniqueCount="136">
  <si>
    <t>Patient Name</t>
  </si>
  <si>
    <t>MRN</t>
  </si>
  <si>
    <t>Gender</t>
  </si>
  <si>
    <t>DOB</t>
  </si>
  <si>
    <t>Age</t>
  </si>
  <si>
    <t>Treatment Plan</t>
  </si>
  <si>
    <t>Plan_Created</t>
  </si>
  <si>
    <t>Plan_Discontinued</t>
  </si>
  <si>
    <t>Last Infusion Visit</t>
  </si>
  <si>
    <t>Time Since Infusion</t>
  </si>
  <si>
    <t>ED Visit Date</t>
  </si>
  <si>
    <t>ED CSN</t>
  </si>
  <si>
    <t>ED_Department</t>
  </si>
  <si>
    <t>ED_Dispostion</t>
  </si>
  <si>
    <t xml:space="preserve">Discharge Disposition </t>
  </si>
  <si>
    <t>Treatment Plan Problems</t>
  </si>
  <si>
    <t>ED Visit Reasons</t>
  </si>
  <si>
    <t>Encounter Problems</t>
  </si>
  <si>
    <t>Discharge</t>
  </si>
  <si>
    <t>Home or Self Care</t>
  </si>
  <si>
    <t>OP METASTATIC MELANOMA PEMBROLIZUMAB</t>
  </si>
  <si>
    <t>Admit</t>
  </si>
  <si>
    <t>OP COLORECTAL MFOLFOX-6 (OXALIPLATIN / LEUCOVORIN / 5FU)</t>
  </si>
  <si>
    <t>Left Against Medical Advice</t>
  </si>
  <si>
    <t>Home-Health Care Svc</t>
  </si>
  <si>
    <t>COPD exacerbation (HCC)</t>
  </si>
  <si>
    <t>SHORTNESS OF BREATH</t>
  </si>
  <si>
    <t>OP MELANOMA / SQUAMOUS NSCLC NIVOLUMAB INFUSION</t>
  </si>
  <si>
    <t>;</t>
  </si>
  <si>
    <t>0 Days, 02 Hrs</t>
  </si>
  <si>
    <t>Observation</t>
  </si>
  <si>
    <t>11 Days, 08 Hrs</t>
  </si>
  <si>
    <t>Metastatic melanoma (HCC);Encounter for antineoplastic immunotherapy</t>
  </si>
  <si>
    <t>Myalgia;SOB (shortness of breath) on exertion;Other fatigue;Wheezing</t>
  </si>
  <si>
    <t>2 Days, 00 Hrs</t>
  </si>
  <si>
    <t>OP LYMPHOMA CHOP (CYCLOPHOSPHAMIDE / DOXORUBICIN / VINCRISTINE / PREDNISONE)</t>
  </si>
  <si>
    <t>4 Days, 21 Hrs</t>
  </si>
  <si>
    <t>Anaplastic ALK-negative large cell lymphoma of lymph node of neck (HCC)</t>
  </si>
  <si>
    <t>SWOLLEN LEFT ARM/GLF</t>
  </si>
  <si>
    <t>Arm edema;Cellulitis of left upper extremity</t>
  </si>
  <si>
    <t>Anaplastic ALK-negative large cell lymphoma of lymph node of neck (HCC);Encounter for antineoplastic chemotherapy</t>
  </si>
  <si>
    <t>BLEEDING/BRUISING</t>
  </si>
  <si>
    <t>Abdominal wall hematoma, initial encounter;Anticoagulated by anticoagulation treatment;History of pulmonary embolism;Anaplastic ALK-negative large cell lymphoma of lymph node of neck (HCC)</t>
  </si>
  <si>
    <t>OP BREAST PALBOCICLIB ORAL</t>
  </si>
  <si>
    <t>22 Days, 07 Hrs</t>
  </si>
  <si>
    <t>Malignant neoplasm (HCC);Bone metastases (HCC);Metastatic breast cancer (HCC)</t>
  </si>
  <si>
    <t>Epigastric pain;Non-intractable vomiting with nausea, unspecified vomiting type</t>
  </si>
  <si>
    <t>OP GEMCITABINE (Q 28 DAYS)</t>
  </si>
  <si>
    <t>2 Days, 03 Hrs</t>
  </si>
  <si>
    <t>Malignant neoplasm of upper-outer quadrant of female breast (HCC);Malignant neoplasm metastatic to lymph nodes of multiple sites (HCC);Malignant neoplasm metastatic to skin (HCC);Malignant neoplasm metastatic to mediastinum (HCC);Encounter for antineoplastic chemotherapy</t>
  </si>
  <si>
    <t>;;;</t>
  </si>
  <si>
    <t>Pneumonia of right upper lobe due to infectious organism (HCC);Generalized weakness;Sepsis, due to unspecified organism (HCC);Acute UTI;Malignant neoplasm of upper-outer quadrant of right breast in female, estrogen receptor positive (HCC)</t>
  </si>
  <si>
    <t>OP LUNG CISPLATIN / ETOPOSIDE (EVERY 21 DAYS)</t>
  </si>
  <si>
    <t>1 Days, 05 Hrs</t>
  </si>
  <si>
    <t>Malignant neoplasm of right upper lobe of lung (HCC);Encounter for antineoplastic chemotherapy</t>
  </si>
  <si>
    <t>FEVER;FATIGUE;CHEMOTHERAPY;NAUSEA</t>
  </si>
  <si>
    <t>Hyponatremia;Malignant neoplasm of upper lobe of right lung (HCC)</t>
  </si>
  <si>
    <t>19 Days, 06 Hrs</t>
  </si>
  <si>
    <t>CRITICALLY LOW SODIUM</t>
  </si>
  <si>
    <t>Acute hyponatremia;Chemotherapy induced neutropenia (HCC);Pain in left lower leg;Acute hypokalemia;Hypomagnesemia;Sepsis, due to unspecified organism (HCC);Hyponatremia</t>
  </si>
  <si>
    <t>11 Days, 11 Hrs</t>
  </si>
  <si>
    <t>Primary cancer of bronchus of left upper lobe (HCC);Encounter for antineoplastic chemotherapy;Encounter for antineoplastic immunotherapy</t>
  </si>
  <si>
    <t>CANCER;FEVER;SHORTNESS OF BREATH</t>
  </si>
  <si>
    <t>Malignant neoplasm of rectum (HCC);Encounter for antineoplastic chemotherapy</t>
  </si>
  <si>
    <t>Poorly controlled diabetes mellitus (HCC);Abscess;Cellulitis of back except buttock</t>
  </si>
  <si>
    <t>Pain</t>
  </si>
  <si>
    <t>Pain_Chest</t>
  </si>
  <si>
    <t>Pain_Abdominal</t>
  </si>
  <si>
    <t>Pain_Hand</t>
  </si>
  <si>
    <t>Pain_Leg</t>
  </si>
  <si>
    <t>Pain_Hip</t>
  </si>
  <si>
    <t>Pain_Foot</t>
  </si>
  <si>
    <t>Pain_Other</t>
  </si>
  <si>
    <t>Pain_UpperExtremity</t>
  </si>
  <si>
    <t>Pain_LowerExtremity</t>
  </si>
  <si>
    <t>SOB</t>
  </si>
  <si>
    <t>Vomiting</t>
  </si>
  <si>
    <t>Diarrhea</t>
  </si>
  <si>
    <t>Nausea</t>
  </si>
  <si>
    <t>VomDia</t>
  </si>
  <si>
    <t>VomNau</t>
  </si>
  <si>
    <t>DiaNau</t>
  </si>
  <si>
    <t>NVD</t>
  </si>
  <si>
    <t>DaysInfusionED</t>
  </si>
  <si>
    <t>Day3</t>
  </si>
  <si>
    <t>Day4</t>
  </si>
  <si>
    <t>Day5</t>
  </si>
  <si>
    <t>DayOWeek</t>
  </si>
  <si>
    <t>After1700Before0800</t>
  </si>
  <si>
    <t>Weekend</t>
  </si>
  <si>
    <t>EDDuringOfficeHours</t>
  </si>
  <si>
    <t>EDDuringOfficeHours(SUM)</t>
  </si>
  <si>
    <t>Admitted</t>
  </si>
  <si>
    <t>TransferOtherFacility</t>
  </si>
  <si>
    <t>Treatment_RectalCancer</t>
  </si>
  <si>
    <t>Treatment_SCCarcinoma</t>
  </si>
  <si>
    <t>Treatment_Lung</t>
  </si>
  <si>
    <t>Treatment_Breast</t>
  </si>
  <si>
    <t>EncounterProbNausea</t>
  </si>
  <si>
    <t>EncounterProbVomit</t>
  </si>
  <si>
    <t>EncounterNausVomi</t>
  </si>
  <si>
    <t>EncounterDehydration</t>
  </si>
  <si>
    <t>Pain2</t>
  </si>
  <si>
    <t>Carboplatin</t>
  </si>
  <si>
    <t>Fatigue</t>
  </si>
  <si>
    <t>Encounter_Fatigue</t>
  </si>
  <si>
    <t>Encounter_Fever</t>
  </si>
  <si>
    <t>Encounter_SOB</t>
  </si>
  <si>
    <t>Encounter_Diarrhea</t>
  </si>
  <si>
    <t>Encounter_Neutropenic</t>
  </si>
  <si>
    <t>Neutropenic</t>
  </si>
  <si>
    <t>Constipation</t>
  </si>
  <si>
    <t>Encounter_Constipation</t>
  </si>
  <si>
    <t>Tot_Pain</t>
  </si>
  <si>
    <t>Tot_Vomit</t>
  </si>
  <si>
    <t>Tot_Nausea</t>
  </si>
  <si>
    <t>Tot_Diarrhea</t>
  </si>
  <si>
    <t>Tot_Fatigue</t>
  </si>
  <si>
    <t>Tot_Fever</t>
  </si>
  <si>
    <t>Fever</t>
  </si>
  <si>
    <t>Tot_Constipation</t>
  </si>
  <si>
    <t>Tot_SOB</t>
  </si>
  <si>
    <t>Tot_Neutropenic</t>
  </si>
  <si>
    <t>Tot_dehydration</t>
  </si>
  <si>
    <t>Dehydration</t>
  </si>
  <si>
    <t>CHOP</t>
  </si>
  <si>
    <t>NIVOLUMAB</t>
  </si>
  <si>
    <t>Azaciditine</t>
  </si>
  <si>
    <t>Gecitabine</t>
  </si>
  <si>
    <t>Abraxane</t>
  </si>
  <si>
    <t>Oxaplatin</t>
  </si>
  <si>
    <t>Prednisone</t>
  </si>
  <si>
    <t>AZACITIDINE</t>
  </si>
  <si>
    <t>RITUXIMAB</t>
  </si>
  <si>
    <t>CYCLOPHOSPHAMIDE</t>
  </si>
  <si>
    <t>CISPLATIN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</si>
</sst>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mm/dd/yyyy"/>
    <numFmt numFmtId="165" formatCode="m/d/yyyy&quot;  &quot;h\:mm\:ss\ AM/PM"/>
    <numFmt numFmtId="166" formatCode="0.000"/>
    <numFmt numFmtId="167" formatCode="0.0"/>
    <numFmt numFmtId="168" formatCode="[$-409]dddd\,\ mmmm\ d\,\ yyyy"/>
    <numFmt numFmtId="169" formatCode="[$-409]h:mm:ss\ AM/PM"/>
    <numFmt numFmtId="170" formatCode="h:mm;@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7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1" fillId="0" borderId="10" xfId="55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1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horizontal="center" vertical="top"/>
    </xf>
    <xf numFmtId="1" fontId="0" fillId="33" borderId="0" xfId="0" applyNumberFormat="1" applyFill="1" applyAlignment="1">
      <alignment horizontal="center" vertical="top"/>
    </xf>
    <xf numFmtId="0" fontId="0" fillId="0" borderId="0" xfId="0" applyFont="1" applyAlignment="1">
      <alignment vertical="top"/>
    </xf>
    <xf numFmtId="165" fontId="0" fillId="0" borderId="0" xfId="0" applyNumberFormat="1" applyAlignment="1">
      <alignment horizontal="center" vertical="top"/>
    </xf>
    <xf numFmtId="165" fontId="0" fillId="33" borderId="0" xfId="0" applyNumberForma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3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5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CL376" comment="" totalsRowShown="0">
  <autoFilter ref="A1:CL376"/>
  <tableColumns count="90">
    <tableColumn id="2" name="Patient Name"/>
    <tableColumn id="3" name="MRN"/>
    <tableColumn id="4" name="Gender"/>
    <tableColumn id="5" name="DOB"/>
    <tableColumn id="6" name="Age"/>
    <tableColumn id="7" name="Treatment Plan"/>
    <tableColumn id="8" name="Plan_Created"/>
    <tableColumn id="9" name="Plan_Discontinued"/>
    <tableColumn id="10" name="Last Infusion Visit"/>
    <tableColumn id="11" name="Time Since Infusion"/>
    <tableColumn id="12" name="ED Visit Date"/>
    <tableColumn id="13" name="ED CSN"/>
    <tableColumn id="14" name="ED_Department"/>
    <tableColumn id="15" name="ED_Dispostion"/>
    <tableColumn id="16" name="Discharge Disposition "/>
    <tableColumn id="17" name="Treatment Plan Problems"/>
    <tableColumn id="18" name="ED Visit Reasons"/>
    <tableColumn id="19" name="Encounter Problems"/>
    <tableColumn id="23" name="DaysInfusionED"/>
    <tableColumn id="24" name="Day3"/>
    <tableColumn id="25" name="Day4"/>
    <tableColumn id="26" name="Day5"/>
    <tableColumn id="30" name="DayOWeek"/>
    <tableColumn id="31" name="After1700Before0800"/>
    <tableColumn id="32" name="Weekend"/>
    <tableColumn id="33" name="EDDuringOfficeHours(SUM)"/>
    <tableColumn id="34" name="EDDuringOfficeHours"/>
    <tableColumn id="35" name="Admitted"/>
    <tableColumn id="36" name="Observation"/>
    <tableColumn id="37" name="TransferOtherFacility"/>
    <tableColumn id="38" name="Treatment_RectalCancer"/>
    <tableColumn id="39" name="Treatment_SCCarcinoma"/>
    <tableColumn id="40" name="Treatment_Lung"/>
    <tableColumn id="41" name="Treatment_Breast"/>
    <tableColumn id="42" name="Pain"/>
    <tableColumn id="43" name="Pain_Chest"/>
    <tableColumn id="44" name="Pain_Abdominal"/>
    <tableColumn id="45" name="Pain_Hand"/>
    <tableColumn id="46" name="Pain_Leg"/>
    <tableColumn id="47" name="Pain_Hip"/>
    <tableColumn id="48" name="Pain_Foot"/>
    <tableColumn id="49" name="Pain_Other"/>
    <tableColumn id="50" name="Pain_UpperExtremity"/>
    <tableColumn id="51" name="Pain_LowerExtremity"/>
    <tableColumn id="52" name="SOB"/>
    <tableColumn id="84" name="Fever"/>
    <tableColumn id="88" name="Dehydration"/>
    <tableColumn id="53" name="Vomiting"/>
    <tableColumn id="54" name="Diarrhea"/>
    <tableColumn id="55" name="Nausea"/>
    <tableColumn id="56" name="VomDia"/>
    <tableColumn id="57" name="VomNau"/>
    <tableColumn id="58" name="DiaNau"/>
    <tableColumn id="59" name="NVD"/>
    <tableColumn id="70" name="Fatigue"/>
    <tableColumn id="74" name="Neutropenic"/>
    <tableColumn id="75" name="Constipation"/>
    <tableColumn id="60" name="EncounterProbNausea"/>
    <tableColumn id="61" name="EncounterProbVomit"/>
    <tableColumn id="62" name="EncounterNausVomi"/>
    <tableColumn id="63" name="Pain2"/>
    <tableColumn id="71" name="Encounter_Fatigue"/>
    <tableColumn id="64" name="Encounter_Fever"/>
    <tableColumn id="65" name="Encounter_SOB"/>
    <tableColumn id="66" name="EncounterDehydration"/>
    <tableColumn id="72" name="Encounter_Diarrhea"/>
    <tableColumn id="73" name="Encounter_Neutropenic"/>
    <tableColumn id="76" name="Encounter_Constipation"/>
    <tableColumn id="82" name="Tot_Pain"/>
    <tableColumn id="83" name="Tot_Vomit"/>
    <tableColumn id="81" name="Tot_Nausea"/>
    <tableColumn id="80" name="Tot_Diarrhea"/>
    <tableColumn id="79" name="Tot_Fatigue"/>
    <tableColumn id="78" name="Tot_Fever"/>
    <tableColumn id="77" name="Tot_Constipation"/>
    <tableColumn id="85" name="Tot_SOB"/>
    <tableColumn id="86" name="Tot_Neutropenic"/>
    <tableColumn id="87" name="Tot_dehydration"/>
    <tableColumn id="69" name="Carboplatin"/>
    <tableColumn id="89" name="CHOP"/>
    <tableColumn id="90" name="CISPLATIN"/>
    <tableColumn id="96" name="Azaciditine"/>
    <tableColumn id="91" name="Gecitabine"/>
    <tableColumn id="92" name="Abraxane"/>
    <tableColumn id="93" name="Oxaplatin"/>
    <tableColumn id="106" name="Prednisone"/>
    <tableColumn id="107" name="AZACITIDINE"/>
    <tableColumn id="108" name="RITUXIMAB"/>
    <tableColumn id="109" name="CYCLOPHOSPHAMIDE"/>
    <tableColumn id="110" name="NIVOLUMA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L376"/>
  <sheetViews>
    <sheetView tabSelected="1" zoomScalePageLayoutView="0" workbookViewId="0" topLeftCell="BB1">
      <pane ySplit="1" topLeftCell="A3" activePane="bottomLeft" state="frozen"/>
      <selection pane="topLeft" activeCell="A1" sqref="A1"/>
      <selection pane="bottomLeft" activeCell="BB1" sqref="A1:IV1"/>
    </sheetView>
  </sheetViews>
  <sheetFormatPr defaultColWidth="6.8515625" defaultRowHeight="12.75" customHeight="1"/>
  <cols>
    <col min="1" max="1" width="12.28125" style="0" customWidth="1"/>
    <col min="2" max="2" width="9.00390625" style="0" customWidth="1"/>
    <col min="3" max="3" width="9.8515625" style="0" customWidth="1"/>
    <col min="4" max="4" width="10.7109375" style="0" customWidth="1"/>
    <col min="5" max="5" width="6.7109375" style="0" customWidth="1"/>
    <col min="6" max="6" width="45.8515625" style="0" customWidth="1"/>
    <col min="7" max="9" width="22.28125" style="4" customWidth="1"/>
    <col min="10" max="10" width="21.140625" style="4" customWidth="1"/>
    <col min="11" max="11" width="37.00390625" style="4" customWidth="1"/>
    <col min="12" max="12" width="10.00390625" style="0" customWidth="1"/>
    <col min="13" max="13" width="17.140625" style="0" customWidth="1"/>
    <col min="14" max="14" width="26.00390625" style="0" customWidth="1"/>
    <col min="15" max="15" width="29.28125" style="0" customWidth="1"/>
    <col min="16" max="16" width="130.7109375" style="18" customWidth="1"/>
    <col min="17" max="17" width="70.8515625" style="18" customWidth="1"/>
    <col min="18" max="18" width="84.421875" style="18" customWidth="1"/>
    <col min="19" max="19" width="15.421875" style="0" customWidth="1"/>
    <col min="20" max="20" width="17.00390625" style="0" customWidth="1"/>
    <col min="21" max="22" width="7.421875" style="0" customWidth="1"/>
    <col min="23" max="24" width="33.7109375" style="0" customWidth="1"/>
    <col min="25" max="25" width="21.421875" style="0" customWidth="1"/>
    <col min="26" max="26" width="11.7109375" style="0" customWidth="1"/>
    <col min="27" max="27" width="27.28125" style="0" customWidth="1"/>
    <col min="28" max="28" width="22.00390625" style="0" customWidth="1"/>
    <col min="29" max="29" width="11.28125" style="0" customWidth="1"/>
    <col min="30" max="30" width="14.00390625" style="0" customWidth="1"/>
    <col min="31" max="31" width="22.140625" style="0" customWidth="1"/>
    <col min="32" max="32" width="25.421875" style="0" customWidth="1"/>
    <col min="33" max="33" width="25.8515625" style="0" customWidth="1"/>
    <col min="34" max="34" width="18.00390625" style="0" customWidth="1"/>
    <col min="35" max="35" width="19.140625" style="0" customWidth="1"/>
    <col min="36" max="36" width="7.28125" style="0" customWidth="1"/>
    <col min="37" max="37" width="13.28125" style="0" customWidth="1"/>
    <col min="38" max="38" width="18.140625" style="0" customWidth="1"/>
    <col min="39" max="39" width="13.00390625" style="0" customWidth="1"/>
    <col min="40" max="40" width="11.7109375" style="0" customWidth="1"/>
    <col min="41" max="41" width="11.28125" style="0" customWidth="1"/>
    <col min="42" max="42" width="12.28125" style="0" customWidth="1"/>
    <col min="43" max="43" width="13.28125" style="0" customWidth="1"/>
    <col min="44" max="44" width="22.28125" style="0" customWidth="1"/>
    <col min="45" max="45" width="22.421875" style="0" customWidth="1"/>
    <col min="46" max="48" width="7.140625" style="0" customWidth="1"/>
    <col min="49" max="49" width="11.28125" style="0" customWidth="1"/>
    <col min="50" max="50" width="11.00390625" style="0" customWidth="1"/>
    <col min="51" max="51" width="9.8515625" style="0" customWidth="1"/>
    <col min="52" max="52" width="10.28125" style="0" customWidth="1"/>
    <col min="53" max="53" width="10.8515625" style="0" customWidth="1"/>
    <col min="54" max="54" width="9.7109375" style="0" customWidth="1"/>
    <col min="55" max="55" width="7.00390625" style="0" customWidth="1"/>
    <col min="56" max="56" width="11.8515625" style="0" customWidth="1"/>
    <col min="57" max="57" width="13.421875" style="0" customWidth="1"/>
    <col min="58" max="58" width="13.7109375" style="0" customWidth="1"/>
    <col min="59" max="59" width="23.28125" style="0" customWidth="1"/>
    <col min="60" max="60" width="21.8515625" style="0" customWidth="1"/>
    <col min="61" max="61" width="21.421875" style="0" customWidth="1"/>
    <col min="62" max="62" width="18.28125" style="0" customWidth="1"/>
    <col min="63" max="63" width="20.421875" style="0" customWidth="1"/>
    <col min="64" max="64" width="18.00390625" style="0" customWidth="1"/>
    <col min="65" max="65" width="29.8515625" style="0" customWidth="1"/>
    <col min="66" max="66" width="23.28125" style="0" customWidth="1"/>
    <col min="67" max="79" width="20.140625" style="0" customWidth="1"/>
    <col min="80" max="80" width="13.8515625" style="0" bestFit="1" customWidth="1"/>
    <col min="81" max="81" width="8.421875" style="0" bestFit="1" customWidth="1"/>
    <col min="82" max="82" width="11.140625" style="0" bestFit="1" customWidth="1"/>
    <col min="83" max="83" width="13.421875" style="0" bestFit="1" customWidth="1"/>
    <col min="84" max="84" width="13.140625" style="0" bestFit="1" customWidth="1"/>
    <col min="85" max="86" width="12.140625" style="0" bestFit="1" customWidth="1"/>
    <col min="87" max="87" width="13.421875" style="0" bestFit="1" customWidth="1"/>
    <col min="88" max="88" width="14.7109375" style="0" bestFit="1" customWidth="1"/>
    <col min="89" max="89" width="13.421875" style="0" bestFit="1" customWidth="1"/>
    <col min="90" max="90" width="23.7109375" style="0" bestFit="1" customWidth="1"/>
    <col min="91" max="91" width="14.421875" style="0" bestFit="1" customWidth="1"/>
  </cols>
  <sheetData>
    <row r="1" spans="1:90" s="21" customFormat="1" ht="55.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2" t="s">
        <v>15</v>
      </c>
      <c r="Q1" s="23" t="s">
        <v>16</v>
      </c>
      <c r="R1" s="22" t="s">
        <v>17</v>
      </c>
      <c r="S1" s="21" t="s">
        <v>83</v>
      </c>
      <c r="T1" s="21" t="s">
        <v>84</v>
      </c>
      <c r="U1" s="21" t="s">
        <v>85</v>
      </c>
      <c r="V1" s="21" t="s">
        <v>86</v>
      </c>
      <c r="W1" s="21" t="s">
        <v>87</v>
      </c>
      <c r="X1" s="21" t="s">
        <v>88</v>
      </c>
      <c r="Y1" s="21" t="s">
        <v>89</v>
      </c>
      <c r="Z1" s="21" t="s">
        <v>91</v>
      </c>
      <c r="AA1" s="21" t="s">
        <v>90</v>
      </c>
      <c r="AB1" s="21" t="s">
        <v>92</v>
      </c>
      <c r="AC1" s="7" t="s">
        <v>30</v>
      </c>
      <c r="AD1" s="7" t="s">
        <v>93</v>
      </c>
      <c r="AE1" s="7" t="s">
        <v>94</v>
      </c>
      <c r="AF1" s="7" t="s">
        <v>95</v>
      </c>
      <c r="AG1" s="7" t="s">
        <v>96</v>
      </c>
      <c r="AH1" s="7" t="s">
        <v>97</v>
      </c>
      <c r="AI1" s="7" t="s">
        <v>65</v>
      </c>
      <c r="AJ1" s="7" t="s">
        <v>66</v>
      </c>
      <c r="AK1" s="7" t="s">
        <v>67</v>
      </c>
      <c r="AL1" s="7" t="s">
        <v>68</v>
      </c>
      <c r="AM1" s="7" t="s">
        <v>69</v>
      </c>
      <c r="AN1" s="7" t="s">
        <v>70</v>
      </c>
      <c r="AO1" s="7" t="s">
        <v>71</v>
      </c>
      <c r="AP1" s="7" t="s">
        <v>72</v>
      </c>
      <c r="AQ1" s="7" t="s">
        <v>73</v>
      </c>
      <c r="AR1" s="7" t="s">
        <v>74</v>
      </c>
      <c r="AS1" s="7" t="s">
        <v>75</v>
      </c>
      <c r="AT1" s="7" t="s">
        <v>119</v>
      </c>
      <c r="AU1" s="7" t="s">
        <v>124</v>
      </c>
      <c r="AV1" s="7" t="s">
        <v>76</v>
      </c>
      <c r="AW1" s="7" t="s">
        <v>77</v>
      </c>
      <c r="AX1" s="7" t="s">
        <v>78</v>
      </c>
      <c r="AY1" s="7" t="s">
        <v>79</v>
      </c>
      <c r="AZ1" s="7" t="s">
        <v>80</v>
      </c>
      <c r="BA1" s="7" t="s">
        <v>81</v>
      </c>
      <c r="BB1" s="7" t="s">
        <v>82</v>
      </c>
      <c r="BC1" s="7" t="s">
        <v>104</v>
      </c>
      <c r="BD1" s="7" t="s">
        <v>110</v>
      </c>
      <c r="BE1" s="7" t="s">
        <v>111</v>
      </c>
      <c r="BF1" s="7" t="s">
        <v>98</v>
      </c>
      <c r="BG1" s="7" t="s">
        <v>99</v>
      </c>
      <c r="BH1" s="7" t="s">
        <v>100</v>
      </c>
      <c r="BI1" s="7" t="s">
        <v>102</v>
      </c>
      <c r="BJ1" s="24" t="s">
        <v>105</v>
      </c>
      <c r="BK1" s="24" t="s">
        <v>106</v>
      </c>
      <c r="BL1" s="25" t="s">
        <v>107</v>
      </c>
      <c r="BM1" s="25" t="s">
        <v>101</v>
      </c>
      <c r="BN1" s="25" t="s">
        <v>108</v>
      </c>
      <c r="BO1" s="25" t="s">
        <v>109</v>
      </c>
      <c r="BP1" s="25" t="s">
        <v>112</v>
      </c>
      <c r="BQ1" s="25" t="s">
        <v>113</v>
      </c>
      <c r="BR1" s="25" t="s">
        <v>114</v>
      </c>
      <c r="BS1" s="25" t="s">
        <v>115</v>
      </c>
      <c r="BT1" s="25" t="s">
        <v>116</v>
      </c>
      <c r="BU1" s="25" t="s">
        <v>117</v>
      </c>
      <c r="BV1" s="25" t="s">
        <v>118</v>
      </c>
      <c r="BW1" s="25" t="s">
        <v>120</v>
      </c>
      <c r="BX1" s="25" t="s">
        <v>121</v>
      </c>
      <c r="BY1" s="25" t="s">
        <v>122</v>
      </c>
      <c r="BZ1" s="25" t="s">
        <v>123</v>
      </c>
      <c r="CA1" s="25" t="s">
        <v>103</v>
      </c>
      <c r="CB1" s="25" t="s">
        <v>125</v>
      </c>
      <c r="CC1" s="25" t="s">
        <v>135</v>
      </c>
      <c r="CD1" s="25" t="s">
        <v>127</v>
      </c>
      <c r="CE1" s="25" t="s">
        <v>128</v>
      </c>
      <c r="CF1" s="25" t="s">
        <v>129</v>
      </c>
      <c r="CG1" s="25" t="s">
        <v>130</v>
      </c>
      <c r="CH1" s="25" t="s">
        <v>131</v>
      </c>
      <c r="CI1" s="25" t="s">
        <v>132</v>
      </c>
      <c r="CJ1" s="25" t="s">
        <v>133</v>
      </c>
      <c r="CK1" s="25" t="s">
        <v>134</v>
      </c>
      <c r="CL1" s="25" t="s">
        <v>126</v>
      </c>
    </row>
    <row r="2" spans="4:90" ht="40.5" customHeight="1">
      <c r="D2" s="1"/>
      <c r="E2" s="2"/>
      <c r="F2" t="s">
        <v>20</v>
      </c>
      <c r="G2" s="16">
        <v>43087.71666666667</v>
      </c>
      <c r="I2" s="16">
        <v>43139.375</v>
      </c>
      <c r="J2" s="4" t="s">
        <v>31</v>
      </c>
      <c r="K2" s="16">
        <v>43150.71319444444</v>
      </c>
      <c r="L2" s="3">
        <v>395856682</v>
      </c>
      <c r="N2" t="s">
        <v>18</v>
      </c>
      <c r="O2" t="s">
        <v>19</v>
      </c>
      <c r="P2" s="18" t="s">
        <v>32</v>
      </c>
      <c r="Q2" s="18" t="s">
        <v>26</v>
      </c>
      <c r="R2" s="18" t="s">
        <v>33</v>
      </c>
      <c r="S2" s="5">
        <f aca="true" t="shared" si="0" ref="S2:S10">K2-I2</f>
        <v>11.338194444440887</v>
      </c>
      <c r="T2" s="6">
        <f aca="true" t="shared" si="1" ref="T2:T9">IF(AND(S2&lt;4,S2&gt;2.99),1,0)</f>
        <v>0</v>
      </c>
      <c r="U2" s="4">
        <f aca="true" t="shared" si="2" ref="U2:U9">IF(AND(S2&lt;5,S2&gt;3.99),1,0)</f>
        <v>0</v>
      </c>
      <c r="V2" s="4">
        <f aca="true" t="shared" si="3" ref="V2:V9">IF(AND(S2&lt;6,S2&gt;4.99),1,0)</f>
        <v>0</v>
      </c>
      <c r="W2" t="e">
        <f>TEXT(#REF!,"dddd")</f>
        <v>#REF!</v>
      </c>
      <c r="X2" s="4" t="e">
        <f>IF(OR(#REF!&gt;=17,#REF!&lt;8),1,0)</f>
        <v>#REF!</v>
      </c>
      <c r="Y2" s="4" t="e">
        <f aca="true" t="shared" si="4" ref="Y2:Y9">IF(OR(W2="Saturday",W2="Sunday"),1,0)</f>
        <v>#REF!</v>
      </c>
      <c r="Z2" s="4" t="e">
        <f aca="true" t="shared" si="5" ref="Z2:Z9">SUM(X2:Y2)</f>
        <v>#REF!</v>
      </c>
      <c r="AA2" s="4" t="e">
        <f aca="true" t="shared" si="6" ref="AA2:AA9">IF(Z2&gt;0,0,1)</f>
        <v>#REF!</v>
      </c>
      <c r="AB2" s="4">
        <f aca="true" t="shared" si="7" ref="AB2:AB10">IF(N2="admit",1,0)</f>
        <v>0</v>
      </c>
      <c r="AC2" s="4">
        <f>IF(N2="observation",1,0)</f>
        <v>0</v>
      </c>
      <c r="AD2" s="4">
        <f>IF(N2="transfer to another facility",1,0)</f>
        <v>0</v>
      </c>
      <c r="AE2" s="4">
        <f>IF(ISNUMBER(SEARCH("rectal",P2)),1,0)</f>
        <v>0</v>
      </c>
      <c r="AF2" s="4">
        <f>IF(ISNUMBER(SEARCH("small cell",P2)),1,0)</f>
        <v>0</v>
      </c>
      <c r="AG2" s="4">
        <f aca="true" t="shared" si="8" ref="AG2:AG10">IF(ISNUMBER(SEARCH("lung",P2)),1,0)</f>
        <v>0</v>
      </c>
      <c r="AH2" s="4">
        <f>IF(ISNUMBER(SEARCH("breast",P2)),1,0)</f>
        <v>0</v>
      </c>
      <c r="AI2" s="4">
        <f aca="true" t="shared" si="9" ref="AI2:AI10">IF(ISNUMBER(SEARCH("pain",Q2)),1,0)</f>
        <v>0</v>
      </c>
      <c r="AJ2">
        <f>IF(ISNUMBER(SEARCH("chest pain",Q2)),1,0)</f>
        <v>0</v>
      </c>
      <c r="AK2">
        <f>IF(ISNUMBER(SEARCH("abdominal pain",Q2)),1,0)</f>
        <v>0</v>
      </c>
      <c r="AL2">
        <f>IF(ISNUMBER(SEARCH("hand pain",Q2)),1,0)</f>
        <v>0</v>
      </c>
      <c r="AM2">
        <f>IF(ISNUMBER(SEARCH("leg pain",Q2)),1,0)</f>
        <v>0</v>
      </c>
      <c r="AN2">
        <f>IF(ISNUMBER(SEARCH("hip pain",Q2)),1,0)</f>
        <v>0</v>
      </c>
      <c r="AO2">
        <f>IF(ISNUMBER(SEARCH("foot pain",Q2)),1,0)</f>
        <v>0</v>
      </c>
      <c r="AP2">
        <f aca="true" t="shared" si="10" ref="AP2:AP9">IF(AND(AI2=1,SUM(AJ2:AO2)=0),1,0)</f>
        <v>0</v>
      </c>
      <c r="AQ2">
        <f aca="true" t="shared" si="11" ref="AQ2:AQ9">IF(AL2=1,1,0)</f>
        <v>0</v>
      </c>
      <c r="AR2">
        <f aca="true" t="shared" si="12" ref="AR2:AR9">IF(OR(AM2=1,AO2=1),1,0)</f>
        <v>0</v>
      </c>
      <c r="AS2" s="4">
        <f>IF(ISNUMBER(SEARCH("shortness",Q2)),1,0)</f>
        <v>1</v>
      </c>
      <c r="AT2" s="4">
        <f>IF(ISNUMBER(SEARCH("fever",Q2)),1,0)</f>
        <v>0</v>
      </c>
      <c r="AU2" s="4">
        <f>IF(ISNUMBER(SEARCH("dehydration",Q2)),1,0)</f>
        <v>0</v>
      </c>
      <c r="AV2" s="4">
        <f>IF(ISNUMBER(SEARCH("vomiting",Q2)),1,0)</f>
        <v>0</v>
      </c>
      <c r="AW2">
        <f>IF(ISNUMBER(SEARCH("diarrhea",Q2)),1,0)</f>
        <v>0</v>
      </c>
      <c r="AX2">
        <f>IF(ISNUMBER(SEARCH("nausea",Q2)),1,0)</f>
        <v>0</v>
      </c>
      <c r="AY2" s="4">
        <f aca="true" t="shared" si="13" ref="AY2:AY9">IF(AND(AV2=1,AW2=1),1,0)</f>
        <v>0</v>
      </c>
      <c r="AZ2">
        <f aca="true" t="shared" si="14" ref="AZ2:AZ9">IF(AND(AV2=1,AX2=1),1,0)</f>
        <v>0</v>
      </c>
      <c r="BA2">
        <f aca="true" t="shared" si="15" ref="BA2:BA9">IF(AND(AX2=1,AW2=1),1,0)</f>
        <v>0</v>
      </c>
      <c r="BB2">
        <f aca="true" t="shared" si="16" ref="BB2:BB9">IF(AND(AV2=1,AW2=1,AX2=1),1,0)</f>
        <v>0</v>
      </c>
      <c r="BC2">
        <f>IF(ISNUMBER(SEARCH("fatigue",Q2)),1,0)</f>
        <v>0</v>
      </c>
      <c r="BD2">
        <f>IF(ISNUMBER(SEARCH("neutropenic",Q2)),1,0)</f>
        <v>0</v>
      </c>
      <c r="BE2">
        <f>IF(ISNUMBER(SEARCH("constipation",Q2)),1,0)</f>
        <v>0</v>
      </c>
      <c r="BF2" s="4">
        <f>IF(ISNUMBER(SEARCH("nausea",R2)),1,0)</f>
        <v>0</v>
      </c>
      <c r="BG2" s="4">
        <f>IF(ISNUMBER(SEARCH("vomit",R2)),1,0)</f>
        <v>0</v>
      </c>
      <c r="BH2" s="4">
        <f aca="true" t="shared" si="17" ref="BH2:BH9">IF(OR(BF2=1,BG2=1),1,0)</f>
        <v>0</v>
      </c>
      <c r="BI2" s="4">
        <f aca="true" t="shared" si="18" ref="BI2:BI10">IF(ISNUMBER(SEARCH("pain",R2)),1,0)</f>
        <v>0</v>
      </c>
      <c r="BJ2" s="4">
        <f>IF(ISNUMBER(SEARCH("fatigue",R2)),1,0)</f>
        <v>1</v>
      </c>
      <c r="BK2" s="4">
        <f>IF(ISNUMBER(SEARCH("fever",R2)),1,0)</f>
        <v>0</v>
      </c>
      <c r="BL2" s="4">
        <f>IF(ISNUMBER(SEARCH("shortness",R2)),1,0)</f>
        <v>1</v>
      </c>
      <c r="BM2" s="4">
        <f>IF(ISNUMBER(SEARCH("dehyd",R2)),1,0)</f>
        <v>0</v>
      </c>
      <c r="BN2" s="4">
        <f>IF(ISNUMBER(SEARCH("diarrhea",R2)),1,0)</f>
        <v>0</v>
      </c>
      <c r="BO2" s="4">
        <f>IF(ISNUMBER(SEARCH("neutropenic",R2)),1,0)</f>
        <v>0</v>
      </c>
      <c r="BP2" s="4">
        <f>IF(ISNUMBER(SEARCH("constipation",R2)),1,0)</f>
        <v>0</v>
      </c>
      <c r="BQ2" s="4">
        <f aca="true" t="shared" si="19" ref="BQ2:BQ9">IF(OR(BI2=1,AI2=1),1,0)</f>
        <v>0</v>
      </c>
      <c r="BR2" s="4">
        <f aca="true" t="shared" si="20" ref="BR2:BR9">IF(OR(AV2=1,BG2=1),1,0)</f>
        <v>0</v>
      </c>
      <c r="BS2" s="4">
        <f aca="true" t="shared" si="21" ref="BS2:BS9">IF(OR(BF2=1,AX2=1),1,0)</f>
        <v>0</v>
      </c>
      <c r="BT2" s="4">
        <f aca="true" t="shared" si="22" ref="BT2:BT9">IF(OR(BN2=1,AW1=1),1,0)</f>
        <v>0</v>
      </c>
      <c r="BU2" s="4">
        <f aca="true" t="shared" si="23" ref="BU2:BU9">IF(OR(BJ2=1,BC2=1),1,0)</f>
        <v>1</v>
      </c>
      <c r="BV2" s="4">
        <f aca="true" t="shared" si="24" ref="BV2:BV9">IF(OR(BK2=1,AT2=1),1,0)</f>
        <v>0</v>
      </c>
      <c r="BW2" s="4">
        <f aca="true" t="shared" si="25" ref="BW2:BW9">IF(OR(BP2=1,BE2=1),1,0)</f>
        <v>0</v>
      </c>
      <c r="BX2" s="4">
        <f aca="true" t="shared" si="26" ref="BX2:BX9">IF(OR(BL2=1,AS2=1),1,0)</f>
        <v>1</v>
      </c>
      <c r="BY2" s="4">
        <f aca="true" t="shared" si="27" ref="BY2:BY9">IF(OR(BO2=1,BD2=1),1,0)</f>
        <v>0</v>
      </c>
      <c r="BZ2" s="4">
        <f aca="true" t="shared" si="28" ref="BZ2:BZ9">IF(OR(BM2=1,AU2=1),1,0)</f>
        <v>0</v>
      </c>
      <c r="CA2" s="4">
        <f aca="true" t="shared" si="29" ref="CA2:CA10">IF(ISNUMBER(SEARCH($CA$1,F2)),1,0)</f>
        <v>0</v>
      </c>
      <c r="CB2" s="4">
        <f aca="true" t="shared" si="30" ref="CB2:CB10">IF(ISNUMBER(SEARCH($CB$1,F2)),1,0)</f>
        <v>0</v>
      </c>
      <c r="CC2" s="4">
        <f aca="true" t="shared" si="31" ref="CC2:CC10">IF(ISNUMBER(SEARCH($CC$1,F2)),1,0)</f>
        <v>0</v>
      </c>
      <c r="CD2" s="4">
        <f aca="true" t="shared" si="32" ref="CD2:CD10">IF(ISNUMBER(SEARCH($CD$1,F2)),1,0)</f>
        <v>0</v>
      </c>
      <c r="CE2" s="4">
        <f aca="true" t="shared" si="33" ref="CE2:CE10">IF(ISNUMBER(SEARCH($CE$1,F2)),1,0)</f>
        <v>0</v>
      </c>
      <c r="CF2" s="4">
        <f aca="true" t="shared" si="34" ref="CF2:CF10">IF(ISNUMBER(SEARCH($CF$1,F2)),1,0)</f>
        <v>0</v>
      </c>
      <c r="CG2" s="4">
        <f aca="true" t="shared" si="35" ref="CG2:CG10">IF(ISNUMBER(SEARCH($CG$1,F2)),1,0)</f>
        <v>0</v>
      </c>
      <c r="CH2" s="4">
        <f aca="true" t="shared" si="36" ref="CH2:CH10">IF(ISNUMBER(SEARCH($CH$1,F2)),1,0)</f>
        <v>0</v>
      </c>
      <c r="CI2" s="4">
        <f aca="true" t="shared" si="37" ref="CI2:CI10">IF(ISNUMBER(SEARCH($CI$1,F2)),1,0)</f>
        <v>0</v>
      </c>
      <c r="CJ2" s="4">
        <f aca="true" t="shared" si="38" ref="CJ2:CJ10">IF(ISNUMBER(SEARCH($CJ$1,F2)),1,0)</f>
        <v>0</v>
      </c>
      <c r="CK2" s="4">
        <f aca="true" t="shared" si="39" ref="CK2:CK10">IF(ISNUMBER(SEARCH($CK$1,F2)),1,0)</f>
        <v>0</v>
      </c>
      <c r="CL2" s="4">
        <f aca="true" t="shared" si="40" ref="CL2:CL10">IF(ISNUMBER(SEARCH($CL$1,F2)),1,0)</f>
        <v>0</v>
      </c>
    </row>
    <row r="3" spans="4:90" ht="42" customHeight="1">
      <c r="D3" s="1"/>
      <c r="E3" s="2"/>
      <c r="F3" s="15" t="s">
        <v>35</v>
      </c>
      <c r="G3" s="16">
        <v>43188.51944444444</v>
      </c>
      <c r="I3" s="16">
        <v>43186.625</v>
      </c>
      <c r="J3" s="20" t="s">
        <v>36</v>
      </c>
      <c r="K3" s="16">
        <v>43191.54027777778</v>
      </c>
      <c r="L3" s="3">
        <v>408973525</v>
      </c>
      <c r="N3" t="s">
        <v>18</v>
      </c>
      <c r="O3" t="s">
        <v>19</v>
      </c>
      <c r="P3" s="18" t="s">
        <v>37</v>
      </c>
      <c r="Q3" s="18" t="s">
        <v>38</v>
      </c>
      <c r="R3" s="18" t="s">
        <v>39</v>
      </c>
      <c r="S3" s="5">
        <f t="shared" si="0"/>
        <v>4.915277777778101</v>
      </c>
      <c r="T3" s="6">
        <f t="shared" si="1"/>
        <v>0</v>
      </c>
      <c r="U3" s="4">
        <f t="shared" si="2"/>
        <v>1</v>
      </c>
      <c r="V3" s="4">
        <f t="shared" si="3"/>
        <v>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S3" s="4"/>
      <c r="AT3" s="4"/>
      <c r="AU3" s="4"/>
      <c r="AV3" s="4"/>
      <c r="AY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4:90" ht="33.75" customHeight="1">
      <c r="D4" s="1"/>
      <c r="E4" s="2"/>
      <c r="F4" t="s">
        <v>35</v>
      </c>
      <c r="G4" s="16">
        <v>43188.51944444444</v>
      </c>
      <c r="I4" s="16">
        <v>43244.354166666664</v>
      </c>
      <c r="J4" s="20" t="s">
        <v>34</v>
      </c>
      <c r="K4" s="16">
        <v>43246.38055555556</v>
      </c>
      <c r="L4" s="3">
        <v>427214271</v>
      </c>
      <c r="N4" t="s">
        <v>18</v>
      </c>
      <c r="O4" t="s">
        <v>19</v>
      </c>
      <c r="P4" s="18" t="s">
        <v>40</v>
      </c>
      <c r="Q4" s="18" t="s">
        <v>41</v>
      </c>
      <c r="R4" s="18" t="s">
        <v>42</v>
      </c>
      <c r="S4" s="5">
        <f t="shared" si="0"/>
        <v>2.0263888888948713</v>
      </c>
      <c r="T4" s="6">
        <f t="shared" si="1"/>
        <v>0</v>
      </c>
      <c r="U4" s="4">
        <f t="shared" si="2"/>
        <v>0</v>
      </c>
      <c r="V4" s="4">
        <f t="shared" si="3"/>
        <v>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S4" s="4"/>
      <c r="AT4" s="4"/>
      <c r="AU4" s="4"/>
      <c r="AV4" s="4"/>
      <c r="AY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4:90" ht="43.5" customHeight="1">
      <c r="D5" s="1"/>
      <c r="E5" s="2"/>
      <c r="F5" s="15" t="s">
        <v>43</v>
      </c>
      <c r="G5" s="16">
        <v>43404.61875</v>
      </c>
      <c r="I5" s="16">
        <v>43437.541666666664</v>
      </c>
      <c r="J5" s="4" t="s">
        <v>44</v>
      </c>
      <c r="K5" s="16">
        <v>43459.864583333336</v>
      </c>
      <c r="L5" s="3">
        <v>443346126</v>
      </c>
      <c r="N5" t="s">
        <v>18</v>
      </c>
      <c r="O5" t="s">
        <v>19</v>
      </c>
      <c r="P5" s="18" t="s">
        <v>45</v>
      </c>
      <c r="Q5" s="18" t="s">
        <v>28</v>
      </c>
      <c r="R5" s="18" t="s">
        <v>46</v>
      </c>
      <c r="S5" s="5">
        <f t="shared" si="0"/>
        <v>22.322916666671517</v>
      </c>
      <c r="T5" s="6">
        <f t="shared" si="1"/>
        <v>0</v>
      </c>
      <c r="U5" s="4">
        <f t="shared" si="2"/>
        <v>0</v>
      </c>
      <c r="V5" s="4">
        <f t="shared" si="3"/>
        <v>0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S5" s="4"/>
      <c r="AT5" s="4"/>
      <c r="AU5" s="4"/>
      <c r="AV5" s="4"/>
      <c r="AY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4:90" ht="48" customHeight="1">
      <c r="D6" s="1"/>
      <c r="E6" s="2"/>
      <c r="F6" s="15" t="s">
        <v>47</v>
      </c>
      <c r="G6" s="16">
        <v>43339.68402777778</v>
      </c>
      <c r="H6" s="16">
        <v>43424.62986111111</v>
      </c>
      <c r="I6" s="16">
        <v>43411.479166666664</v>
      </c>
      <c r="J6" s="20" t="s">
        <v>48</v>
      </c>
      <c r="K6" s="16">
        <v>43413.62430555555</v>
      </c>
      <c r="L6" s="3">
        <v>442011939</v>
      </c>
      <c r="N6" t="s">
        <v>21</v>
      </c>
      <c r="O6" t="s">
        <v>24</v>
      </c>
      <c r="P6" s="18" t="s">
        <v>49</v>
      </c>
      <c r="Q6" s="18" t="s">
        <v>50</v>
      </c>
      <c r="R6" s="18" t="s">
        <v>51</v>
      </c>
      <c r="S6" s="5">
        <f t="shared" si="0"/>
        <v>2.1451388888890506</v>
      </c>
      <c r="T6" s="6">
        <f t="shared" si="1"/>
        <v>0</v>
      </c>
      <c r="U6" s="4">
        <f t="shared" si="2"/>
        <v>0</v>
      </c>
      <c r="V6" s="4">
        <f t="shared" si="3"/>
        <v>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S6" s="4"/>
      <c r="AT6" s="4"/>
      <c r="AU6" s="4"/>
      <c r="AV6" s="4"/>
      <c r="AY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4:90" ht="42" customHeight="1">
      <c r="D7" s="1"/>
      <c r="E7" s="2"/>
      <c r="F7" s="15" t="s">
        <v>52</v>
      </c>
      <c r="G7" s="16">
        <v>43250.32083333333</v>
      </c>
      <c r="H7" s="16">
        <v>43293.41527777778</v>
      </c>
      <c r="I7" s="16">
        <v>43257.333333333336</v>
      </c>
      <c r="J7" s="20" t="s">
        <v>53</v>
      </c>
      <c r="K7" s="16">
        <v>43258.56041666667</v>
      </c>
      <c r="L7" s="3">
        <v>431471036</v>
      </c>
      <c r="N7" t="s">
        <v>18</v>
      </c>
      <c r="O7" t="s">
        <v>19</v>
      </c>
      <c r="P7" s="18" t="s">
        <v>54</v>
      </c>
      <c r="Q7" s="18" t="s">
        <v>55</v>
      </c>
      <c r="R7" s="18" t="s">
        <v>56</v>
      </c>
      <c r="S7" s="5">
        <f t="shared" si="0"/>
        <v>1.227083333331393</v>
      </c>
      <c r="T7" s="6">
        <f t="shared" si="1"/>
        <v>0</v>
      </c>
      <c r="U7" s="4">
        <f t="shared" si="2"/>
        <v>0</v>
      </c>
      <c r="V7" s="4">
        <f t="shared" si="3"/>
        <v>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S7" s="4"/>
      <c r="AT7" s="4"/>
      <c r="AU7" s="4"/>
      <c r="AV7" s="4"/>
      <c r="AY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4:90" ht="27" customHeight="1">
      <c r="D8" s="1"/>
      <c r="E8" s="2"/>
      <c r="F8" t="s">
        <v>52</v>
      </c>
      <c r="G8" s="16">
        <v>43250.32083333333</v>
      </c>
      <c r="H8" s="16">
        <v>43293.41527777778</v>
      </c>
      <c r="I8" s="16">
        <v>43257.333333333336</v>
      </c>
      <c r="J8" s="4" t="s">
        <v>57</v>
      </c>
      <c r="K8" s="16">
        <v>43276.58541666667</v>
      </c>
      <c r="L8" s="3">
        <v>437783196</v>
      </c>
      <c r="N8" t="s">
        <v>21</v>
      </c>
      <c r="O8" t="s">
        <v>23</v>
      </c>
      <c r="P8" s="18" t="s">
        <v>54</v>
      </c>
      <c r="Q8" s="18" t="s">
        <v>58</v>
      </c>
      <c r="R8" s="18" t="s">
        <v>59</v>
      </c>
      <c r="S8" s="5">
        <f t="shared" si="0"/>
        <v>19.25208333333285</v>
      </c>
      <c r="T8" s="6">
        <f t="shared" si="1"/>
        <v>0</v>
      </c>
      <c r="U8" s="4">
        <f t="shared" si="2"/>
        <v>0</v>
      </c>
      <c r="V8" s="4">
        <f t="shared" si="3"/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S8" s="4"/>
      <c r="AT8" s="4"/>
      <c r="AU8" s="4"/>
      <c r="AV8" s="4"/>
      <c r="AY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4:90" ht="33" customHeight="1">
      <c r="D9" s="1"/>
      <c r="E9" s="2"/>
      <c r="F9" s="15" t="s">
        <v>27</v>
      </c>
      <c r="G9" s="16">
        <v>43270.49236111111</v>
      </c>
      <c r="I9" s="16">
        <v>43362.395833333336</v>
      </c>
      <c r="J9" s="4" t="s">
        <v>60</v>
      </c>
      <c r="K9" s="16">
        <v>43373.85763888889</v>
      </c>
      <c r="L9" s="3">
        <v>440699317</v>
      </c>
      <c r="N9" t="s">
        <v>18</v>
      </c>
      <c r="O9" t="s">
        <v>19</v>
      </c>
      <c r="P9" s="18" t="s">
        <v>61</v>
      </c>
      <c r="Q9" s="18" t="s">
        <v>62</v>
      </c>
      <c r="R9" s="18" t="s">
        <v>25</v>
      </c>
      <c r="S9" s="5">
        <f t="shared" si="0"/>
        <v>11.461805555554747</v>
      </c>
      <c r="T9" s="6">
        <f t="shared" si="1"/>
        <v>0</v>
      </c>
      <c r="U9" s="4">
        <f t="shared" si="2"/>
        <v>0</v>
      </c>
      <c r="V9" s="4">
        <f t="shared" si="3"/>
        <v>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S9" s="4"/>
      <c r="AT9" s="4"/>
      <c r="AU9" s="4"/>
      <c r="AV9" s="4"/>
      <c r="AY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4:90" ht="42" customHeight="1">
      <c r="D10" s="1"/>
      <c r="E10" s="2"/>
      <c r="F10" s="15" t="s">
        <v>22</v>
      </c>
      <c r="G10" s="16">
        <v>43348.631944444445</v>
      </c>
      <c r="I10" s="16">
        <v>43361.375</v>
      </c>
      <c r="J10" s="20" t="s">
        <v>29</v>
      </c>
      <c r="K10" s="16">
        <v>43361.4875</v>
      </c>
      <c r="L10" s="3">
        <v>440326865</v>
      </c>
      <c r="N10" t="s">
        <v>18</v>
      </c>
      <c r="O10" t="s">
        <v>19</v>
      </c>
      <c r="P10" s="18" t="s">
        <v>63</v>
      </c>
      <c r="R10" s="18" t="s">
        <v>64</v>
      </c>
      <c r="S10" s="5">
        <f t="shared" si="0"/>
        <v>0.11250000000291038</v>
      </c>
      <c r="T10" s="6">
        <f>IF(AND(S10&lt;4,S10&gt;2.99),1,0)</f>
        <v>0</v>
      </c>
      <c r="U10" s="4">
        <f>IF(AND(S10&lt;5,S10&gt;3.99),1,0)</f>
        <v>0</v>
      </c>
      <c r="V10" s="4">
        <f>IF(AND(S10&lt;6,S10&gt;4.99),1,0)</f>
        <v>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S10" s="4"/>
      <c r="AT10" s="4"/>
      <c r="AU10" s="4"/>
      <c r="AV10" s="4"/>
      <c r="AY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2" spans="4:90" ht="12.75">
      <c r="D12" s="1"/>
      <c r="E12" s="2"/>
      <c r="G12" s="16"/>
      <c r="I12" s="16"/>
      <c r="K12" s="16"/>
      <c r="L12" s="3"/>
      <c r="S12" s="5"/>
      <c r="T12" s="6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S12" s="4"/>
      <c r="AT12" s="4"/>
      <c r="AU12" s="4"/>
      <c r="AV12" s="4"/>
      <c r="AY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4:90" ht="12.75">
      <c r="D13" s="1"/>
      <c r="E13" s="2"/>
      <c r="F13" s="15"/>
      <c r="G13" s="16"/>
      <c r="H13" s="16"/>
      <c r="I13" s="16"/>
      <c r="K13" s="16"/>
      <c r="L13" s="3"/>
      <c r="S13" s="5"/>
      <c r="T13" s="6"/>
      <c r="U13" s="4"/>
      <c r="V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S13" s="4"/>
      <c r="AT13" s="4"/>
      <c r="AU13" s="4"/>
      <c r="AV13" s="4"/>
      <c r="AY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4:90" ht="12.75">
      <c r="D14" s="1"/>
      <c r="E14" s="2"/>
      <c r="G14" s="16"/>
      <c r="H14" s="16"/>
      <c r="I14" s="16"/>
      <c r="K14" s="16"/>
      <c r="L14" s="3"/>
      <c r="S14" s="5"/>
      <c r="T14" s="6"/>
      <c r="U14" s="4"/>
      <c r="V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S14" s="4"/>
      <c r="AT14" s="4"/>
      <c r="AU14" s="4"/>
      <c r="AV14" s="4"/>
      <c r="AY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4:90" ht="12.75">
      <c r="D15" s="1"/>
      <c r="E15" s="2"/>
      <c r="F15" s="15"/>
      <c r="G15" s="16"/>
      <c r="H15" s="16"/>
      <c r="I15" s="16"/>
      <c r="K15" s="16"/>
      <c r="L15" s="3"/>
      <c r="S15" s="5"/>
      <c r="T15" s="6"/>
      <c r="U15" s="4"/>
      <c r="V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S15" s="4"/>
      <c r="AT15" s="4"/>
      <c r="AU15" s="4"/>
      <c r="AV15" s="4"/>
      <c r="AY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4:90" ht="12.75">
      <c r="D16" s="1"/>
      <c r="E16" s="2"/>
      <c r="F16" s="15"/>
      <c r="G16" s="16"/>
      <c r="I16" s="16"/>
      <c r="K16" s="16"/>
      <c r="L16" s="3"/>
      <c r="S16" s="5"/>
      <c r="T16" s="6"/>
      <c r="U16" s="4"/>
      <c r="V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S16" s="4"/>
      <c r="AT16" s="4"/>
      <c r="AU16" s="4"/>
      <c r="AV16" s="4"/>
      <c r="AY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4:90" ht="12.75">
      <c r="D17" s="1"/>
      <c r="E17" s="2"/>
      <c r="G17" s="16"/>
      <c r="I17" s="16"/>
      <c r="K17" s="16"/>
      <c r="L17" s="3"/>
      <c r="S17" s="5"/>
      <c r="T17" s="6"/>
      <c r="U17" s="4"/>
      <c r="V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S17" s="4"/>
      <c r="AT17" s="4"/>
      <c r="AU17" s="4"/>
      <c r="AV17" s="4"/>
      <c r="AY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4:90" ht="12.75">
      <c r="D18" s="1"/>
      <c r="E18" s="2"/>
      <c r="F18" s="15"/>
      <c r="G18" s="16"/>
      <c r="H18" s="16"/>
      <c r="I18" s="16"/>
      <c r="K18" s="16"/>
      <c r="L18" s="3"/>
      <c r="S18" s="5"/>
      <c r="T18" s="6"/>
      <c r="U18" s="4"/>
      <c r="V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S18" s="4"/>
      <c r="AT18" s="4"/>
      <c r="AU18" s="4"/>
      <c r="AV18" s="4"/>
      <c r="AY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4:90" ht="12.75">
      <c r="D19" s="1"/>
      <c r="E19" s="2"/>
      <c r="F19" s="15"/>
      <c r="G19" s="16"/>
      <c r="H19" s="16"/>
      <c r="I19" s="16"/>
      <c r="K19" s="16"/>
      <c r="L19" s="3"/>
      <c r="S19" s="5"/>
      <c r="T19" s="6"/>
      <c r="U19" s="4"/>
      <c r="V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S19" s="4"/>
      <c r="AT19" s="4"/>
      <c r="AU19" s="4"/>
      <c r="AV19" s="4"/>
      <c r="AY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4:90" ht="12.75">
      <c r="D20" s="1"/>
      <c r="E20" s="2"/>
      <c r="G20" s="16"/>
      <c r="H20" s="16"/>
      <c r="I20" s="16"/>
      <c r="K20" s="16"/>
      <c r="L20" s="3"/>
      <c r="S20" s="5"/>
      <c r="T20" s="6"/>
      <c r="U20" s="4"/>
      <c r="V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S20" s="4"/>
      <c r="AT20" s="4"/>
      <c r="AU20" s="4"/>
      <c r="AV20" s="4"/>
      <c r="AY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4:90" ht="12.75">
      <c r="D21" s="1"/>
      <c r="E21" s="2"/>
      <c r="G21" s="16"/>
      <c r="H21" s="16"/>
      <c r="I21" s="16"/>
      <c r="K21" s="16"/>
      <c r="L21" s="3"/>
      <c r="S21" s="5"/>
      <c r="T21" s="6"/>
      <c r="U21" s="4"/>
      <c r="V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S21" s="4"/>
      <c r="AT21" s="4"/>
      <c r="AU21" s="4"/>
      <c r="AV21" s="4"/>
      <c r="AY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4:90" ht="12.75">
      <c r="D22" s="1"/>
      <c r="E22" s="2"/>
      <c r="G22" s="16"/>
      <c r="H22" s="16"/>
      <c r="I22" s="16"/>
      <c r="K22" s="16"/>
      <c r="L22" s="3"/>
      <c r="S22" s="5"/>
      <c r="T22" s="6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S22" s="4"/>
      <c r="AT22" s="4"/>
      <c r="AU22" s="4"/>
      <c r="AV22" s="4"/>
      <c r="AY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4:90" ht="12.75">
      <c r="D23" s="1"/>
      <c r="E23" s="2"/>
      <c r="F23" s="15"/>
      <c r="G23" s="16"/>
      <c r="H23" s="16"/>
      <c r="I23" s="16"/>
      <c r="K23" s="16"/>
      <c r="L23" s="3"/>
      <c r="S23" s="5"/>
      <c r="T23" s="6"/>
      <c r="U23" s="4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S23" s="4"/>
      <c r="AT23" s="4"/>
      <c r="AU23" s="4"/>
      <c r="AV23" s="4"/>
      <c r="AY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4:90" ht="12.75">
      <c r="D24" s="1"/>
      <c r="E24" s="2"/>
      <c r="G24" s="16"/>
      <c r="H24" s="16"/>
      <c r="I24" s="16"/>
      <c r="K24" s="16"/>
      <c r="L24" s="3"/>
      <c r="S24" s="5"/>
      <c r="T24" s="6"/>
      <c r="U24" s="4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S24" s="4"/>
      <c r="AT24" s="4"/>
      <c r="AU24" s="4"/>
      <c r="AV24" s="4"/>
      <c r="AY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4:90" ht="12.75">
      <c r="D25" s="1"/>
      <c r="E25" s="2"/>
      <c r="G25" s="16"/>
      <c r="H25" s="16"/>
      <c r="I25" s="16"/>
      <c r="K25" s="16"/>
      <c r="L25" s="3"/>
      <c r="S25" s="5"/>
      <c r="T25" s="6"/>
      <c r="U25" s="4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S25" s="4"/>
      <c r="AT25" s="4"/>
      <c r="AU25" s="4"/>
      <c r="AV25" s="4"/>
      <c r="AY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4:90" ht="12.75">
      <c r="D26" s="1"/>
      <c r="E26" s="2"/>
      <c r="G26" s="16"/>
      <c r="H26" s="16"/>
      <c r="I26" s="16"/>
      <c r="K26" s="16"/>
      <c r="L26" s="3"/>
      <c r="S26" s="5"/>
      <c r="T26" s="6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S26" s="4"/>
      <c r="AT26" s="4"/>
      <c r="AU26" s="4"/>
      <c r="AV26" s="4"/>
      <c r="AY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4:90" ht="12.75">
      <c r="D27" s="1"/>
      <c r="E27" s="2"/>
      <c r="G27" s="16"/>
      <c r="H27" s="16"/>
      <c r="I27" s="16"/>
      <c r="K27" s="16"/>
      <c r="L27" s="3"/>
      <c r="S27" s="5"/>
      <c r="T27" s="6"/>
      <c r="U27" s="4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S27" s="4"/>
      <c r="AT27" s="4"/>
      <c r="AU27" s="4"/>
      <c r="AV27" s="4"/>
      <c r="AY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4:90" ht="12.75">
      <c r="D28" s="1"/>
      <c r="E28" s="2"/>
      <c r="G28" s="16"/>
      <c r="H28" s="16"/>
      <c r="I28" s="16"/>
      <c r="K28" s="16"/>
      <c r="L28" s="3"/>
      <c r="S28" s="5"/>
      <c r="T28" s="6"/>
      <c r="U28" s="4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S28" s="4"/>
      <c r="AT28" s="4"/>
      <c r="AU28" s="4"/>
      <c r="AV28" s="4"/>
      <c r="AY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4:90" ht="12.75">
      <c r="D29" s="1"/>
      <c r="E29" s="2"/>
      <c r="G29" s="16"/>
      <c r="H29" s="16"/>
      <c r="I29" s="16"/>
      <c r="K29" s="16"/>
      <c r="L29" s="3"/>
      <c r="S29" s="5"/>
      <c r="T29" s="6"/>
      <c r="U29" s="4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S29" s="4"/>
      <c r="AT29" s="4"/>
      <c r="AU29" s="4"/>
      <c r="AV29" s="4"/>
      <c r="AY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4:90" ht="12.75">
      <c r="D30" s="1"/>
      <c r="E30" s="2"/>
      <c r="G30" s="16"/>
      <c r="H30" s="16"/>
      <c r="I30" s="16"/>
      <c r="K30" s="16"/>
      <c r="L30" s="3"/>
      <c r="S30" s="5"/>
      <c r="T30" s="6"/>
      <c r="U30" s="4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S30" s="4"/>
      <c r="AT30" s="4"/>
      <c r="AU30" s="4"/>
      <c r="AV30" s="4"/>
      <c r="AY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4:90" ht="12.75">
      <c r="D31" s="1"/>
      <c r="E31" s="2"/>
      <c r="G31" s="16"/>
      <c r="H31" s="16"/>
      <c r="I31" s="16"/>
      <c r="K31" s="16"/>
      <c r="L31" s="3"/>
      <c r="S31" s="5"/>
      <c r="T31" s="6"/>
      <c r="U31" s="4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S31" s="4"/>
      <c r="AT31" s="4"/>
      <c r="AU31" s="4"/>
      <c r="AV31" s="4"/>
      <c r="AY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4:90" ht="12.75">
      <c r="D32" s="1"/>
      <c r="E32" s="2"/>
      <c r="G32" s="16"/>
      <c r="H32" s="16"/>
      <c r="I32" s="16"/>
      <c r="K32" s="16"/>
      <c r="L32" s="3"/>
      <c r="S32" s="5"/>
      <c r="T32" s="6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S32" s="4"/>
      <c r="AT32" s="4"/>
      <c r="AU32" s="4"/>
      <c r="AV32" s="4"/>
      <c r="AY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4:90" ht="12.75">
      <c r="D33" s="1"/>
      <c r="E33" s="2"/>
      <c r="G33" s="16"/>
      <c r="H33" s="16"/>
      <c r="I33" s="16"/>
      <c r="K33" s="16"/>
      <c r="L33" s="3"/>
      <c r="S33" s="5"/>
      <c r="T33" s="6"/>
      <c r="U33" s="4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S33" s="4"/>
      <c r="AT33" s="4"/>
      <c r="AU33" s="4"/>
      <c r="AV33" s="4"/>
      <c r="AY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4:90" ht="12.75">
      <c r="D34" s="1"/>
      <c r="E34" s="2"/>
      <c r="G34" s="16"/>
      <c r="H34" s="16"/>
      <c r="I34" s="16"/>
      <c r="K34" s="16"/>
      <c r="L34" s="3"/>
      <c r="S34" s="5"/>
      <c r="T34" s="6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S34" s="4"/>
      <c r="AT34" s="4"/>
      <c r="AU34" s="4"/>
      <c r="AV34" s="4"/>
      <c r="AY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4:90" ht="12.75">
      <c r="D35" s="1"/>
      <c r="E35" s="2"/>
      <c r="G35" s="16"/>
      <c r="H35" s="16"/>
      <c r="I35" s="16"/>
      <c r="K35" s="16"/>
      <c r="L35" s="3"/>
      <c r="S35" s="5"/>
      <c r="T35" s="6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S35" s="4"/>
      <c r="AT35" s="4"/>
      <c r="AU35" s="4"/>
      <c r="AV35" s="4"/>
      <c r="AY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4:90" ht="12.75">
      <c r="D36" s="1"/>
      <c r="E36" s="2"/>
      <c r="G36" s="16"/>
      <c r="H36" s="16"/>
      <c r="I36" s="16"/>
      <c r="K36" s="16"/>
      <c r="L36" s="3"/>
      <c r="S36" s="5"/>
      <c r="T36" s="6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S36" s="4"/>
      <c r="AT36" s="4"/>
      <c r="AU36" s="4"/>
      <c r="AV36" s="4"/>
      <c r="AY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4:90" ht="12.75">
      <c r="D37" s="1"/>
      <c r="E37" s="2"/>
      <c r="G37" s="16"/>
      <c r="H37" s="16"/>
      <c r="I37" s="16"/>
      <c r="K37" s="16"/>
      <c r="L37" s="3"/>
      <c r="S37" s="5"/>
      <c r="T37" s="6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S37" s="4"/>
      <c r="AT37" s="4"/>
      <c r="AU37" s="4"/>
      <c r="AV37" s="4"/>
      <c r="AY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4:90" ht="12.75">
      <c r="D38" s="1"/>
      <c r="E38" s="2"/>
      <c r="G38" s="16"/>
      <c r="I38" s="16"/>
      <c r="K38" s="16"/>
      <c r="L38" s="3"/>
      <c r="S38" s="5"/>
      <c r="T38" s="6"/>
      <c r="U38" s="4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S38" s="4"/>
      <c r="AT38" s="4"/>
      <c r="AU38" s="4"/>
      <c r="AV38" s="4"/>
      <c r="AY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4:90" ht="12.75">
      <c r="D39" s="1"/>
      <c r="E39" s="2"/>
      <c r="G39" s="16"/>
      <c r="I39" s="16"/>
      <c r="K39" s="16"/>
      <c r="L39" s="3"/>
      <c r="S39" s="5"/>
      <c r="T39" s="6"/>
      <c r="U39" s="4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S39" s="4"/>
      <c r="AT39" s="4"/>
      <c r="AU39" s="4"/>
      <c r="AV39" s="4"/>
      <c r="AY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4:90" ht="12.75">
      <c r="D40" s="1"/>
      <c r="E40" s="2"/>
      <c r="G40" s="16"/>
      <c r="H40" s="16"/>
      <c r="I40" s="16"/>
      <c r="K40" s="16"/>
      <c r="L40" s="3"/>
      <c r="S40" s="5"/>
      <c r="T40" s="6"/>
      <c r="U40" s="4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S40" s="4"/>
      <c r="AT40" s="4"/>
      <c r="AU40" s="4"/>
      <c r="AV40" s="4"/>
      <c r="AY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4:90" ht="12.75">
      <c r="D41" s="1"/>
      <c r="E41" s="2"/>
      <c r="G41" s="16"/>
      <c r="H41" s="16"/>
      <c r="I41" s="16"/>
      <c r="K41" s="16"/>
      <c r="L41" s="3"/>
      <c r="S41" s="5"/>
      <c r="T41" s="6"/>
      <c r="U41" s="4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S41" s="4"/>
      <c r="AT41" s="4"/>
      <c r="AU41" s="4"/>
      <c r="AV41" s="4"/>
      <c r="AY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4:90" ht="12.75">
      <c r="D42" s="1"/>
      <c r="E42" s="2"/>
      <c r="G42" s="16"/>
      <c r="H42" s="16"/>
      <c r="I42" s="16"/>
      <c r="K42" s="16"/>
      <c r="L42" s="3"/>
      <c r="S42" s="5"/>
      <c r="T42" s="6"/>
      <c r="U42" s="4"/>
      <c r="V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S42" s="4"/>
      <c r="AT42" s="4"/>
      <c r="AU42" s="4"/>
      <c r="AV42" s="4"/>
      <c r="AY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4:90" ht="12.75">
      <c r="D43" s="1"/>
      <c r="E43" s="2"/>
      <c r="G43" s="16"/>
      <c r="H43" s="16"/>
      <c r="I43" s="16"/>
      <c r="K43" s="16"/>
      <c r="L43" s="3"/>
      <c r="S43" s="5"/>
      <c r="T43" s="6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S43" s="4"/>
      <c r="AT43" s="4"/>
      <c r="AU43" s="4"/>
      <c r="AV43" s="4"/>
      <c r="AY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4:90" ht="12.75">
      <c r="D44" s="1"/>
      <c r="E44" s="2"/>
      <c r="G44" s="16"/>
      <c r="H44" s="16"/>
      <c r="I44" s="16"/>
      <c r="K44" s="16"/>
      <c r="L44" s="3"/>
      <c r="S44" s="5"/>
      <c r="T44" s="6"/>
      <c r="U44" s="4"/>
      <c r="V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S44" s="4"/>
      <c r="AT44" s="4"/>
      <c r="AU44" s="4"/>
      <c r="AV44" s="4"/>
      <c r="AY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4:90" ht="12.75">
      <c r="D45" s="1"/>
      <c r="E45" s="2"/>
      <c r="G45" s="16"/>
      <c r="H45" s="16"/>
      <c r="I45" s="16"/>
      <c r="K45" s="16"/>
      <c r="L45" s="3"/>
      <c r="S45" s="5"/>
      <c r="T45" s="6"/>
      <c r="U45" s="4"/>
      <c r="V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S45" s="4"/>
      <c r="AT45" s="4"/>
      <c r="AU45" s="4"/>
      <c r="AV45" s="4"/>
      <c r="AY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4:90" ht="12.75">
      <c r="D46" s="1"/>
      <c r="E46" s="2"/>
      <c r="G46" s="16"/>
      <c r="I46" s="16"/>
      <c r="K46" s="16"/>
      <c r="L46" s="3"/>
      <c r="S46" s="5"/>
      <c r="T46" s="6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S46" s="4"/>
      <c r="AT46" s="4"/>
      <c r="AU46" s="4"/>
      <c r="AV46" s="4"/>
      <c r="AY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4:90" ht="12.75">
      <c r="D47" s="1"/>
      <c r="E47" s="2"/>
      <c r="G47" s="16"/>
      <c r="I47" s="16"/>
      <c r="K47" s="16"/>
      <c r="L47" s="3"/>
      <c r="S47" s="5"/>
      <c r="T47" s="6"/>
      <c r="U47" s="4"/>
      <c r="V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S47" s="4"/>
      <c r="AT47" s="4"/>
      <c r="AU47" s="4"/>
      <c r="AV47" s="4"/>
      <c r="AY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4:90" ht="12.75">
      <c r="D48" s="1"/>
      <c r="E48" s="2"/>
      <c r="G48" s="16"/>
      <c r="H48" s="16"/>
      <c r="I48" s="16"/>
      <c r="K48" s="16"/>
      <c r="L48" s="3"/>
      <c r="S48" s="5"/>
      <c r="T48" s="6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S48" s="4"/>
      <c r="AT48" s="4"/>
      <c r="AU48" s="4"/>
      <c r="AV48" s="4"/>
      <c r="AY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4:90" ht="12.75">
      <c r="D49" s="1"/>
      <c r="E49" s="2"/>
      <c r="G49" s="16"/>
      <c r="H49" s="16"/>
      <c r="I49" s="16"/>
      <c r="K49" s="16"/>
      <c r="L49" s="3"/>
      <c r="S49" s="5"/>
      <c r="T49" s="6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S49" s="4"/>
      <c r="AT49" s="4"/>
      <c r="AU49" s="4"/>
      <c r="AV49" s="4"/>
      <c r="AY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4:90" ht="12.75">
      <c r="D50" s="1"/>
      <c r="E50" s="2"/>
      <c r="G50" s="16"/>
      <c r="H50" s="16"/>
      <c r="I50" s="16"/>
      <c r="K50" s="16"/>
      <c r="L50" s="3"/>
      <c r="S50" s="5"/>
      <c r="T50" s="6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S50" s="4"/>
      <c r="AT50" s="4"/>
      <c r="AU50" s="4"/>
      <c r="AV50" s="4"/>
      <c r="AY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4:90" ht="12.75">
      <c r="D51" s="1"/>
      <c r="E51" s="2"/>
      <c r="G51" s="16"/>
      <c r="H51" s="16"/>
      <c r="I51" s="16"/>
      <c r="K51" s="16"/>
      <c r="L51" s="3"/>
      <c r="S51" s="5"/>
      <c r="T51" s="6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S51" s="4"/>
      <c r="AT51" s="4"/>
      <c r="AU51" s="4"/>
      <c r="AV51" s="4"/>
      <c r="AY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4:90" ht="12.75">
      <c r="D52" s="1"/>
      <c r="E52" s="2"/>
      <c r="G52" s="16"/>
      <c r="H52" s="16"/>
      <c r="I52" s="16"/>
      <c r="K52" s="16"/>
      <c r="L52" s="3"/>
      <c r="S52" s="5"/>
      <c r="T52" s="6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S52" s="4"/>
      <c r="AT52" s="4"/>
      <c r="AU52" s="4"/>
      <c r="AV52" s="4"/>
      <c r="AY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4:90" ht="12.75">
      <c r="D53" s="1"/>
      <c r="E53" s="2"/>
      <c r="G53" s="16"/>
      <c r="H53" s="16"/>
      <c r="I53" s="16"/>
      <c r="K53" s="16"/>
      <c r="L53" s="3"/>
      <c r="S53" s="5"/>
      <c r="T53" s="6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S53" s="4"/>
      <c r="AT53" s="4"/>
      <c r="AU53" s="4"/>
      <c r="AV53" s="4"/>
      <c r="AY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4:90" ht="12.75">
      <c r="D54" s="1"/>
      <c r="E54" s="2"/>
      <c r="G54" s="16"/>
      <c r="H54" s="16"/>
      <c r="I54" s="16"/>
      <c r="K54" s="16"/>
      <c r="L54" s="3"/>
      <c r="S54" s="5"/>
      <c r="T54" s="6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S54" s="4"/>
      <c r="AT54" s="4"/>
      <c r="AU54" s="4"/>
      <c r="AV54" s="4"/>
      <c r="AY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4:90" ht="12.75">
      <c r="D55" s="1"/>
      <c r="E55" s="2"/>
      <c r="G55" s="16"/>
      <c r="I55" s="16"/>
      <c r="K55" s="16"/>
      <c r="L55" s="3"/>
      <c r="S55" s="5"/>
      <c r="T55" s="6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S55" s="4"/>
      <c r="AT55" s="4"/>
      <c r="AU55" s="4"/>
      <c r="AV55" s="4"/>
      <c r="AY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4:90" ht="12.75">
      <c r="D56" s="1"/>
      <c r="E56" s="2"/>
      <c r="G56" s="16"/>
      <c r="H56" s="16"/>
      <c r="I56" s="16"/>
      <c r="K56" s="16"/>
      <c r="L56" s="3"/>
      <c r="S56" s="5"/>
      <c r="T56" s="6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S56" s="4"/>
      <c r="AT56" s="4"/>
      <c r="AU56" s="4"/>
      <c r="AV56" s="4"/>
      <c r="AY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4:90" ht="12.75">
      <c r="D57" s="1"/>
      <c r="E57" s="2"/>
      <c r="G57" s="16"/>
      <c r="I57" s="16"/>
      <c r="K57" s="16"/>
      <c r="L57" s="3"/>
      <c r="S57" s="5"/>
      <c r="T57" s="6"/>
      <c r="U57" s="4"/>
      <c r="V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S57" s="4"/>
      <c r="AT57" s="4"/>
      <c r="AU57" s="4"/>
      <c r="AV57" s="4"/>
      <c r="AY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4:90" ht="12.75">
      <c r="D58" s="1"/>
      <c r="E58" s="2"/>
      <c r="G58" s="16"/>
      <c r="I58" s="16"/>
      <c r="K58" s="16"/>
      <c r="L58" s="3"/>
      <c r="S58" s="5"/>
      <c r="T58" s="6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S58" s="4"/>
      <c r="AT58" s="4"/>
      <c r="AU58" s="4"/>
      <c r="AV58" s="4"/>
      <c r="AY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4:90" ht="12.75">
      <c r="D59" s="1"/>
      <c r="E59" s="2"/>
      <c r="G59" s="16"/>
      <c r="I59" s="16"/>
      <c r="K59" s="16"/>
      <c r="L59" s="3"/>
      <c r="S59" s="5"/>
      <c r="T59" s="6"/>
      <c r="U59" s="4"/>
      <c r="V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S59" s="4"/>
      <c r="AT59" s="4"/>
      <c r="AU59" s="4"/>
      <c r="AV59" s="4"/>
      <c r="AY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4:90" ht="12.75">
      <c r="D60" s="1"/>
      <c r="E60" s="2"/>
      <c r="G60" s="16"/>
      <c r="I60" s="16"/>
      <c r="K60" s="16"/>
      <c r="L60" s="3"/>
      <c r="S60" s="5"/>
      <c r="T60" s="6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S60" s="4"/>
      <c r="AT60" s="4"/>
      <c r="AU60" s="4"/>
      <c r="AV60" s="4"/>
      <c r="AY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4:90" ht="12.75">
      <c r="D61" s="1"/>
      <c r="E61" s="2"/>
      <c r="G61" s="16"/>
      <c r="I61" s="16"/>
      <c r="K61" s="16"/>
      <c r="L61" s="3"/>
      <c r="S61" s="5"/>
      <c r="T61" s="6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S61" s="4"/>
      <c r="AT61" s="4"/>
      <c r="AU61" s="4"/>
      <c r="AV61" s="4"/>
      <c r="AY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4:90" ht="12.75">
      <c r="D62" s="1"/>
      <c r="E62" s="2"/>
      <c r="G62" s="16"/>
      <c r="I62" s="16"/>
      <c r="K62" s="16"/>
      <c r="L62" s="3"/>
      <c r="S62" s="5"/>
      <c r="T62" s="6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S62" s="4"/>
      <c r="AT62" s="4"/>
      <c r="AU62" s="4"/>
      <c r="AV62" s="4"/>
      <c r="AY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4:90" ht="12.75">
      <c r="D63" s="1"/>
      <c r="E63" s="2"/>
      <c r="G63" s="16"/>
      <c r="I63" s="16"/>
      <c r="K63" s="16"/>
      <c r="L63" s="3"/>
      <c r="S63" s="5"/>
      <c r="T63" s="6"/>
      <c r="U63" s="4"/>
      <c r="V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S63" s="4"/>
      <c r="AT63" s="4"/>
      <c r="AU63" s="4"/>
      <c r="AV63" s="4"/>
      <c r="AY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4:90" ht="12.75">
      <c r="D64" s="1"/>
      <c r="E64" s="2"/>
      <c r="G64" s="16"/>
      <c r="I64" s="16"/>
      <c r="K64" s="16"/>
      <c r="L64" s="3"/>
      <c r="S64" s="5"/>
      <c r="T64" s="6"/>
      <c r="U64" s="4"/>
      <c r="V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S64" s="4"/>
      <c r="AT64" s="4"/>
      <c r="AU64" s="4"/>
      <c r="AV64" s="4"/>
      <c r="AY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4:90" ht="12.75">
      <c r="D65" s="1"/>
      <c r="E65" s="2"/>
      <c r="G65" s="16"/>
      <c r="I65" s="16"/>
      <c r="K65" s="16"/>
      <c r="L65" s="3"/>
      <c r="S65" s="5"/>
      <c r="T65" s="6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S65" s="4"/>
      <c r="AT65" s="4"/>
      <c r="AU65" s="4"/>
      <c r="AV65" s="4"/>
      <c r="AY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4:90" ht="12.75">
      <c r="D66" s="1"/>
      <c r="E66" s="2"/>
      <c r="G66" s="16"/>
      <c r="I66" s="16"/>
      <c r="K66" s="16"/>
      <c r="L66" s="3"/>
      <c r="S66" s="5"/>
      <c r="T66" s="6"/>
      <c r="U66" s="4"/>
      <c r="V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S66" s="4"/>
      <c r="AT66" s="4"/>
      <c r="AU66" s="4"/>
      <c r="AV66" s="4"/>
      <c r="AY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4:90" ht="12.75">
      <c r="D67" s="1"/>
      <c r="E67" s="2"/>
      <c r="G67" s="16"/>
      <c r="H67" s="16"/>
      <c r="I67" s="16"/>
      <c r="K67" s="16"/>
      <c r="L67" s="3"/>
      <c r="S67" s="5"/>
      <c r="T67" s="6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S67" s="4"/>
      <c r="AT67" s="4"/>
      <c r="AU67" s="4"/>
      <c r="AV67" s="4"/>
      <c r="AY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4:90" ht="12.75">
      <c r="D68" s="1"/>
      <c r="E68" s="2"/>
      <c r="G68" s="16"/>
      <c r="H68" s="16"/>
      <c r="I68" s="16"/>
      <c r="K68" s="16"/>
      <c r="L68" s="3"/>
      <c r="S68" s="5"/>
      <c r="T68" s="6"/>
      <c r="U68" s="4"/>
      <c r="V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S68" s="4"/>
      <c r="AT68" s="4"/>
      <c r="AU68" s="4"/>
      <c r="AV68" s="4"/>
      <c r="AY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4:90" ht="12.75">
      <c r="D69" s="1"/>
      <c r="E69" s="2"/>
      <c r="G69" s="16"/>
      <c r="I69" s="16"/>
      <c r="K69" s="16"/>
      <c r="L69" s="3"/>
      <c r="S69" s="5"/>
      <c r="T69" s="6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S69" s="4"/>
      <c r="AT69" s="4"/>
      <c r="AU69" s="4"/>
      <c r="AV69" s="4"/>
      <c r="AY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4:90" ht="12.75">
      <c r="D70" s="1"/>
      <c r="E70" s="2"/>
      <c r="G70" s="16"/>
      <c r="I70" s="16"/>
      <c r="K70" s="16"/>
      <c r="L70" s="3"/>
      <c r="S70" s="5"/>
      <c r="T70" s="6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S70" s="4"/>
      <c r="AT70" s="4"/>
      <c r="AU70" s="4"/>
      <c r="AV70" s="4"/>
      <c r="AY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4:90" ht="12.75">
      <c r="D71" s="1"/>
      <c r="E71" s="2"/>
      <c r="G71" s="16"/>
      <c r="I71" s="16"/>
      <c r="K71" s="16"/>
      <c r="L71" s="3"/>
      <c r="S71" s="5"/>
      <c r="T71" s="6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S71" s="4"/>
      <c r="AT71" s="4"/>
      <c r="AU71" s="4"/>
      <c r="AV71" s="4"/>
      <c r="AY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4:90" ht="12.75">
      <c r="D72" s="1"/>
      <c r="E72" s="2"/>
      <c r="G72" s="16"/>
      <c r="I72" s="16"/>
      <c r="K72" s="16"/>
      <c r="L72" s="3"/>
      <c r="S72" s="5"/>
      <c r="T72" s="6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S72" s="4"/>
      <c r="AT72" s="4"/>
      <c r="AU72" s="4"/>
      <c r="AV72" s="4"/>
      <c r="AY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4:90" ht="12.75">
      <c r="D73" s="1"/>
      <c r="E73" s="2"/>
      <c r="G73" s="16"/>
      <c r="I73" s="16"/>
      <c r="K73" s="16"/>
      <c r="L73" s="3"/>
      <c r="S73" s="5"/>
      <c r="T73" s="6"/>
      <c r="U73" s="4"/>
      <c r="V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S73" s="4"/>
      <c r="AT73" s="4"/>
      <c r="AU73" s="4"/>
      <c r="AV73" s="4"/>
      <c r="AY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4:90" ht="12.75">
      <c r="D74" s="1"/>
      <c r="E74" s="2"/>
      <c r="G74" s="16"/>
      <c r="I74" s="16"/>
      <c r="K74" s="16"/>
      <c r="L74" s="3"/>
      <c r="S74" s="5"/>
      <c r="T74" s="6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S74" s="4"/>
      <c r="AT74" s="4"/>
      <c r="AU74" s="4"/>
      <c r="AV74" s="4"/>
      <c r="AY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4:90" ht="12.75">
      <c r="D75" s="1"/>
      <c r="E75" s="2"/>
      <c r="G75" s="16"/>
      <c r="I75" s="16"/>
      <c r="K75" s="16"/>
      <c r="L75" s="3"/>
      <c r="S75" s="5"/>
      <c r="T75" s="6"/>
      <c r="U75" s="4"/>
      <c r="V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S75" s="4"/>
      <c r="AT75" s="4"/>
      <c r="AU75" s="4"/>
      <c r="AV75" s="4"/>
      <c r="AY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4:90" ht="12.75">
      <c r="D76" s="1"/>
      <c r="E76" s="2"/>
      <c r="G76" s="16"/>
      <c r="I76" s="16"/>
      <c r="K76" s="16"/>
      <c r="L76" s="3"/>
      <c r="S76" s="5"/>
      <c r="T76" s="6"/>
      <c r="U76" s="4"/>
      <c r="V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S76" s="4"/>
      <c r="AT76" s="4"/>
      <c r="AU76" s="4"/>
      <c r="AV76" s="4"/>
      <c r="AY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4:90" ht="12.75">
      <c r="D77" s="1"/>
      <c r="E77" s="2"/>
      <c r="G77" s="16"/>
      <c r="I77" s="16"/>
      <c r="K77" s="16"/>
      <c r="L77" s="3"/>
      <c r="S77" s="5"/>
      <c r="T77" s="6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S77" s="4"/>
      <c r="AT77" s="4"/>
      <c r="AU77" s="4"/>
      <c r="AV77" s="4"/>
      <c r="AY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4:90" ht="12.75">
      <c r="D78" s="1"/>
      <c r="E78" s="2"/>
      <c r="G78" s="16"/>
      <c r="I78" s="16"/>
      <c r="K78" s="16"/>
      <c r="L78" s="3"/>
      <c r="S78" s="5"/>
      <c r="T78" s="6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S78" s="4"/>
      <c r="AT78" s="4"/>
      <c r="AU78" s="4"/>
      <c r="AV78" s="4"/>
      <c r="AY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4:90" ht="12.75">
      <c r="D79" s="1"/>
      <c r="E79" s="2"/>
      <c r="G79" s="16"/>
      <c r="I79" s="16"/>
      <c r="K79" s="16"/>
      <c r="L79" s="3"/>
      <c r="S79" s="5"/>
      <c r="T79" s="6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S79" s="4"/>
      <c r="AT79" s="4"/>
      <c r="AU79" s="4"/>
      <c r="AV79" s="4"/>
      <c r="AY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4:90" ht="12.75">
      <c r="D80" s="1"/>
      <c r="E80" s="2"/>
      <c r="G80" s="16"/>
      <c r="I80" s="16"/>
      <c r="K80" s="16"/>
      <c r="L80" s="3"/>
      <c r="S80" s="5"/>
      <c r="T80" s="6"/>
      <c r="U80" s="4"/>
      <c r="V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S80" s="4"/>
      <c r="AT80" s="4"/>
      <c r="AU80" s="4"/>
      <c r="AV80" s="4"/>
      <c r="AY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4:90" ht="12.75">
      <c r="D81" s="1"/>
      <c r="E81" s="2"/>
      <c r="G81" s="16"/>
      <c r="I81" s="16"/>
      <c r="K81" s="16"/>
      <c r="L81" s="3"/>
      <c r="S81" s="5"/>
      <c r="T81" s="6"/>
      <c r="U81" s="4"/>
      <c r="V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S81" s="4"/>
      <c r="AT81" s="4"/>
      <c r="AU81" s="4"/>
      <c r="AV81" s="4"/>
      <c r="AY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4:90" ht="12.75">
      <c r="D82" s="1"/>
      <c r="E82" s="2"/>
      <c r="G82" s="16"/>
      <c r="I82" s="16"/>
      <c r="K82" s="16"/>
      <c r="L82" s="3"/>
      <c r="S82" s="5"/>
      <c r="T82" s="6"/>
      <c r="U82" s="4"/>
      <c r="V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S82" s="4"/>
      <c r="AT82" s="4"/>
      <c r="AU82" s="4"/>
      <c r="AV82" s="4"/>
      <c r="AY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4:90" ht="12.75">
      <c r="D83" s="1"/>
      <c r="E83" s="2"/>
      <c r="G83" s="16"/>
      <c r="I83" s="16"/>
      <c r="K83" s="16"/>
      <c r="L83" s="3"/>
      <c r="S83" s="5"/>
      <c r="T83" s="6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S83" s="4"/>
      <c r="AT83" s="4"/>
      <c r="AU83" s="4"/>
      <c r="AV83" s="4"/>
      <c r="AY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4:90" ht="12.75">
      <c r="D84" s="1"/>
      <c r="E84" s="2"/>
      <c r="G84" s="16"/>
      <c r="I84" s="16"/>
      <c r="K84" s="16"/>
      <c r="L84" s="3"/>
      <c r="S84" s="5"/>
      <c r="T84" s="6"/>
      <c r="U84" s="4"/>
      <c r="V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S84" s="4"/>
      <c r="AT84" s="4"/>
      <c r="AU84" s="4"/>
      <c r="AV84" s="4"/>
      <c r="AY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4:90" ht="12.75">
      <c r="D85" s="1"/>
      <c r="E85" s="2"/>
      <c r="G85" s="16"/>
      <c r="H85" s="16"/>
      <c r="I85" s="16"/>
      <c r="K85" s="16"/>
      <c r="L85" s="3"/>
      <c r="S85" s="5"/>
      <c r="T85" s="6"/>
      <c r="U85" s="4"/>
      <c r="V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S85" s="4"/>
      <c r="AT85" s="4"/>
      <c r="AU85" s="4"/>
      <c r="AV85" s="4"/>
      <c r="AY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4:90" ht="12.75">
      <c r="D86" s="1"/>
      <c r="E86" s="2"/>
      <c r="G86" s="16"/>
      <c r="H86" s="16"/>
      <c r="I86" s="16"/>
      <c r="K86" s="16"/>
      <c r="L86" s="3"/>
      <c r="S86" s="5"/>
      <c r="T86" s="6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S86" s="4"/>
      <c r="AT86" s="4"/>
      <c r="AU86" s="4"/>
      <c r="AV86" s="4"/>
      <c r="AY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4:90" ht="12.75">
      <c r="D87" s="1"/>
      <c r="E87" s="2"/>
      <c r="G87" s="16"/>
      <c r="H87" s="16"/>
      <c r="I87" s="16"/>
      <c r="K87" s="16"/>
      <c r="L87" s="3"/>
      <c r="S87" s="5"/>
      <c r="T87" s="6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S87" s="4"/>
      <c r="AT87" s="4"/>
      <c r="AU87" s="4"/>
      <c r="AV87" s="4"/>
      <c r="AY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4:90" ht="12.75">
      <c r="D88" s="1"/>
      <c r="E88" s="2"/>
      <c r="G88" s="16"/>
      <c r="H88" s="16"/>
      <c r="I88" s="16"/>
      <c r="K88" s="16"/>
      <c r="L88" s="3"/>
      <c r="S88" s="5"/>
      <c r="T88" s="6"/>
      <c r="U88" s="4"/>
      <c r="V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S88" s="4"/>
      <c r="AT88" s="4"/>
      <c r="AU88" s="4"/>
      <c r="AV88" s="4"/>
      <c r="AY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4:90" ht="12.75">
      <c r="D89" s="1"/>
      <c r="E89" s="2"/>
      <c r="G89" s="16"/>
      <c r="H89" s="16"/>
      <c r="I89" s="16"/>
      <c r="K89" s="16"/>
      <c r="L89" s="3"/>
      <c r="S89" s="5"/>
      <c r="T89" s="6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S89" s="4"/>
      <c r="AT89" s="4"/>
      <c r="AU89" s="4"/>
      <c r="AV89" s="4"/>
      <c r="AY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4:90" ht="12.75">
      <c r="D90" s="1"/>
      <c r="E90" s="2"/>
      <c r="G90" s="16"/>
      <c r="H90" s="16"/>
      <c r="I90" s="16"/>
      <c r="K90" s="16"/>
      <c r="L90" s="3"/>
      <c r="S90" s="5"/>
      <c r="T90" s="6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S90" s="4"/>
      <c r="AT90" s="4"/>
      <c r="AU90" s="4"/>
      <c r="AV90" s="4"/>
      <c r="AY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4:90" ht="12.75">
      <c r="D91" s="1"/>
      <c r="E91" s="2"/>
      <c r="G91" s="16"/>
      <c r="H91" s="16"/>
      <c r="I91" s="16"/>
      <c r="K91" s="16"/>
      <c r="L91" s="3"/>
      <c r="S91" s="5"/>
      <c r="T91" s="6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S91" s="4"/>
      <c r="AT91" s="4"/>
      <c r="AU91" s="4"/>
      <c r="AV91" s="4"/>
      <c r="AY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4:90" ht="12.75">
      <c r="D92" s="1"/>
      <c r="E92" s="2"/>
      <c r="G92" s="16"/>
      <c r="H92" s="16"/>
      <c r="I92" s="16"/>
      <c r="K92" s="16"/>
      <c r="L92" s="3"/>
      <c r="S92" s="5"/>
      <c r="T92" s="6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S92" s="4"/>
      <c r="AT92" s="4"/>
      <c r="AU92" s="4"/>
      <c r="AV92" s="4"/>
      <c r="AY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4:90" ht="12.75">
      <c r="D93" s="1"/>
      <c r="E93" s="2"/>
      <c r="G93" s="16"/>
      <c r="I93" s="16"/>
      <c r="K93" s="16"/>
      <c r="L93" s="3"/>
      <c r="S93" s="5"/>
      <c r="T93" s="6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S93" s="4"/>
      <c r="AT93" s="4"/>
      <c r="AU93" s="4"/>
      <c r="AV93" s="4"/>
      <c r="AY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</row>
    <row r="94" spans="4:90" ht="12.75">
      <c r="D94" s="1"/>
      <c r="E94" s="2"/>
      <c r="G94" s="16"/>
      <c r="I94" s="16"/>
      <c r="K94" s="16"/>
      <c r="L94" s="3"/>
      <c r="S94" s="5"/>
      <c r="T94" s="6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S94" s="4"/>
      <c r="AT94" s="4"/>
      <c r="AU94" s="4"/>
      <c r="AV94" s="4"/>
      <c r="AY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</row>
    <row r="95" spans="4:90" ht="12.75">
      <c r="D95" s="1"/>
      <c r="E95" s="2"/>
      <c r="G95" s="16"/>
      <c r="I95" s="16"/>
      <c r="K95" s="16"/>
      <c r="L95" s="3"/>
      <c r="S95" s="5"/>
      <c r="T95" s="6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S95" s="4"/>
      <c r="AT95" s="4"/>
      <c r="AU95" s="4"/>
      <c r="AV95" s="4"/>
      <c r="AY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</row>
    <row r="96" spans="4:90" ht="12.75">
      <c r="D96" s="1"/>
      <c r="E96" s="2"/>
      <c r="G96" s="16"/>
      <c r="I96" s="16"/>
      <c r="K96" s="16"/>
      <c r="L96" s="3"/>
      <c r="S96" s="5"/>
      <c r="T96" s="6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S96" s="4"/>
      <c r="AT96" s="4"/>
      <c r="AU96" s="4"/>
      <c r="AV96" s="4"/>
      <c r="AY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</row>
    <row r="97" spans="4:90" ht="12.75">
      <c r="D97" s="1"/>
      <c r="E97" s="2"/>
      <c r="G97" s="16"/>
      <c r="H97" s="16"/>
      <c r="I97" s="16"/>
      <c r="K97" s="16"/>
      <c r="L97" s="3"/>
      <c r="S97" s="5"/>
      <c r="T97" s="6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S97" s="4"/>
      <c r="AT97" s="4"/>
      <c r="AU97" s="4"/>
      <c r="AV97" s="4"/>
      <c r="AY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</row>
    <row r="98" spans="4:90" ht="12.75">
      <c r="D98" s="1"/>
      <c r="E98" s="2"/>
      <c r="G98" s="16"/>
      <c r="H98" s="16"/>
      <c r="I98" s="16"/>
      <c r="K98" s="16"/>
      <c r="L98" s="3"/>
      <c r="S98" s="5"/>
      <c r="T98" s="6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S98" s="4"/>
      <c r="AT98" s="4"/>
      <c r="AU98" s="4"/>
      <c r="AV98" s="4"/>
      <c r="AY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</row>
    <row r="99" spans="4:90" ht="12.75">
      <c r="D99" s="1"/>
      <c r="E99" s="2"/>
      <c r="G99" s="16"/>
      <c r="H99" s="16"/>
      <c r="I99" s="16"/>
      <c r="K99" s="16"/>
      <c r="L99" s="3"/>
      <c r="S99" s="5"/>
      <c r="T99" s="6"/>
      <c r="U99" s="4"/>
      <c r="V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S99" s="4"/>
      <c r="AT99" s="4"/>
      <c r="AU99" s="4"/>
      <c r="AV99" s="4"/>
      <c r="AY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</row>
    <row r="100" spans="4:90" ht="12.75">
      <c r="D100" s="1"/>
      <c r="E100" s="2"/>
      <c r="G100" s="16"/>
      <c r="I100" s="16"/>
      <c r="K100" s="16"/>
      <c r="L100" s="3"/>
      <c r="S100" s="5"/>
      <c r="T100" s="6"/>
      <c r="U100" s="4"/>
      <c r="V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S100" s="4"/>
      <c r="AT100" s="4"/>
      <c r="AU100" s="4"/>
      <c r="AV100" s="4"/>
      <c r="AY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</row>
    <row r="101" spans="4:90" ht="12.75">
      <c r="D101" s="1"/>
      <c r="E101" s="2"/>
      <c r="G101" s="16"/>
      <c r="I101" s="16"/>
      <c r="K101" s="16"/>
      <c r="L101" s="3"/>
      <c r="S101" s="5"/>
      <c r="T101" s="6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S101" s="4"/>
      <c r="AT101" s="4"/>
      <c r="AU101" s="4"/>
      <c r="AV101" s="4"/>
      <c r="AY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4:90" ht="12.75">
      <c r="D102" s="1"/>
      <c r="E102" s="2"/>
      <c r="G102" s="16"/>
      <c r="H102" s="16"/>
      <c r="I102" s="16"/>
      <c r="K102" s="16"/>
      <c r="L102" s="3"/>
      <c r="S102" s="5"/>
      <c r="T102" s="6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S102" s="4"/>
      <c r="AT102" s="4"/>
      <c r="AU102" s="4"/>
      <c r="AV102" s="4"/>
      <c r="AY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4:90" ht="12.75">
      <c r="D103" s="1"/>
      <c r="E103" s="2"/>
      <c r="G103" s="16"/>
      <c r="I103" s="16"/>
      <c r="K103" s="16"/>
      <c r="L103" s="3"/>
      <c r="S103" s="5"/>
      <c r="T103" s="6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S103" s="4"/>
      <c r="AT103" s="4"/>
      <c r="AU103" s="4"/>
      <c r="AV103" s="4"/>
      <c r="AY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4:90" ht="12.75">
      <c r="D104" s="1"/>
      <c r="E104" s="2"/>
      <c r="G104" s="16"/>
      <c r="I104" s="16"/>
      <c r="K104" s="16"/>
      <c r="L104" s="3"/>
      <c r="S104" s="5"/>
      <c r="T104" s="6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S104" s="4"/>
      <c r="AT104" s="4"/>
      <c r="AU104" s="4"/>
      <c r="AV104" s="4"/>
      <c r="AY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4:90" ht="12.75">
      <c r="D105" s="1"/>
      <c r="E105" s="2"/>
      <c r="G105" s="16"/>
      <c r="I105" s="16"/>
      <c r="K105" s="16"/>
      <c r="L105" s="3"/>
      <c r="S105" s="5"/>
      <c r="T105" s="6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S105" s="4"/>
      <c r="AT105" s="4"/>
      <c r="AU105" s="4"/>
      <c r="AV105" s="4"/>
      <c r="AY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</row>
    <row r="106" spans="4:90" ht="12.75">
      <c r="D106" s="1"/>
      <c r="E106" s="2"/>
      <c r="G106" s="16"/>
      <c r="H106" s="16"/>
      <c r="I106" s="16"/>
      <c r="K106" s="16"/>
      <c r="L106" s="3"/>
      <c r="S106" s="5"/>
      <c r="T106" s="6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S106" s="4"/>
      <c r="AT106" s="4"/>
      <c r="AU106" s="4"/>
      <c r="AV106" s="4"/>
      <c r="AY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</row>
    <row r="107" spans="4:90" ht="12.75">
      <c r="D107" s="1"/>
      <c r="E107" s="2"/>
      <c r="G107" s="16"/>
      <c r="I107" s="16"/>
      <c r="K107" s="16"/>
      <c r="L107" s="3"/>
      <c r="S107" s="5"/>
      <c r="T107" s="6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S107" s="4"/>
      <c r="AT107" s="4"/>
      <c r="AU107" s="4"/>
      <c r="AV107" s="4"/>
      <c r="AY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</row>
    <row r="108" spans="4:90" ht="12.75">
      <c r="D108" s="1"/>
      <c r="E108" s="2"/>
      <c r="G108" s="16"/>
      <c r="H108" s="16"/>
      <c r="I108" s="16"/>
      <c r="K108" s="16"/>
      <c r="L108" s="3"/>
      <c r="S108" s="5"/>
      <c r="T108" s="6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S108" s="4"/>
      <c r="AT108" s="4"/>
      <c r="AU108" s="4"/>
      <c r="AV108" s="4"/>
      <c r="AY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</row>
    <row r="109" spans="4:90" ht="12.75">
      <c r="D109" s="1"/>
      <c r="E109" s="2"/>
      <c r="G109" s="16"/>
      <c r="I109" s="16"/>
      <c r="K109" s="16"/>
      <c r="L109" s="3"/>
      <c r="S109" s="5"/>
      <c r="T109" s="6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S109" s="4"/>
      <c r="AT109" s="4"/>
      <c r="AU109" s="4"/>
      <c r="AV109" s="4"/>
      <c r="AY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4:90" ht="12.75">
      <c r="D110" s="1"/>
      <c r="E110" s="2"/>
      <c r="G110" s="16"/>
      <c r="I110" s="16"/>
      <c r="K110" s="16"/>
      <c r="L110" s="3"/>
      <c r="S110" s="5"/>
      <c r="T110" s="6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S110" s="4"/>
      <c r="AT110" s="4"/>
      <c r="AU110" s="4"/>
      <c r="AV110" s="4"/>
      <c r="AY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</row>
    <row r="111" spans="4:90" ht="12.75">
      <c r="D111" s="1"/>
      <c r="E111" s="2"/>
      <c r="G111" s="16"/>
      <c r="I111" s="16"/>
      <c r="K111" s="16"/>
      <c r="L111" s="3"/>
      <c r="S111" s="5"/>
      <c r="T111" s="6"/>
      <c r="U111" s="4"/>
      <c r="V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S111" s="4"/>
      <c r="AT111" s="4"/>
      <c r="AU111" s="4"/>
      <c r="AV111" s="4"/>
      <c r="AY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4:90" ht="12.75">
      <c r="D112" s="1"/>
      <c r="E112" s="2"/>
      <c r="G112" s="16"/>
      <c r="I112" s="16"/>
      <c r="K112" s="16"/>
      <c r="L112" s="3"/>
      <c r="S112" s="5"/>
      <c r="T112" s="6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S112" s="4"/>
      <c r="AT112" s="4"/>
      <c r="AU112" s="4"/>
      <c r="AV112" s="4"/>
      <c r="AY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4:90" ht="12.75">
      <c r="D113" s="1"/>
      <c r="E113" s="2"/>
      <c r="G113" s="16"/>
      <c r="I113" s="16"/>
      <c r="K113" s="16"/>
      <c r="L113" s="3"/>
      <c r="S113" s="5"/>
      <c r="T113" s="6"/>
      <c r="U113" s="4"/>
      <c r="V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S113" s="4"/>
      <c r="AT113" s="4"/>
      <c r="AU113" s="4"/>
      <c r="AV113" s="4"/>
      <c r="AY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4:90" ht="12.75">
      <c r="D114" s="1"/>
      <c r="E114" s="2"/>
      <c r="G114" s="16"/>
      <c r="H114" s="16"/>
      <c r="I114" s="16"/>
      <c r="K114" s="16"/>
      <c r="L114" s="3"/>
      <c r="S114" s="5"/>
      <c r="T114" s="6"/>
      <c r="U114" s="4"/>
      <c r="V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S114" s="4"/>
      <c r="AT114" s="4"/>
      <c r="AU114" s="4"/>
      <c r="AV114" s="4"/>
      <c r="AY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4:90" ht="12.75">
      <c r="D115" s="1"/>
      <c r="E115" s="2"/>
      <c r="G115" s="16"/>
      <c r="H115" s="16"/>
      <c r="I115" s="16"/>
      <c r="K115" s="16"/>
      <c r="L115" s="3"/>
      <c r="S115" s="5"/>
      <c r="T115" s="6"/>
      <c r="U115" s="4"/>
      <c r="V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S115" s="4"/>
      <c r="AT115" s="4"/>
      <c r="AU115" s="4"/>
      <c r="AV115" s="4"/>
      <c r="AY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4:90" ht="12.75">
      <c r="D116" s="1"/>
      <c r="E116" s="2"/>
      <c r="G116" s="16"/>
      <c r="I116" s="16"/>
      <c r="K116" s="16"/>
      <c r="L116" s="3"/>
      <c r="S116" s="5"/>
      <c r="T116" s="6"/>
      <c r="U116" s="4"/>
      <c r="V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S116" s="4"/>
      <c r="AT116" s="4"/>
      <c r="AU116" s="4"/>
      <c r="AV116" s="4"/>
      <c r="AY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4:90" ht="12.75">
      <c r="D117" s="1"/>
      <c r="E117" s="2"/>
      <c r="G117" s="16"/>
      <c r="H117" s="16"/>
      <c r="I117" s="16"/>
      <c r="K117" s="16"/>
      <c r="L117" s="3"/>
      <c r="S117" s="5"/>
      <c r="T117" s="6"/>
      <c r="U117" s="4"/>
      <c r="V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S117" s="4"/>
      <c r="AT117" s="4"/>
      <c r="AU117" s="4"/>
      <c r="AV117" s="4"/>
      <c r="AY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4:90" ht="12.75">
      <c r="D118" s="1"/>
      <c r="E118" s="2"/>
      <c r="G118" s="16"/>
      <c r="H118" s="16"/>
      <c r="I118" s="16"/>
      <c r="K118" s="16"/>
      <c r="L118" s="3"/>
      <c r="S118" s="5"/>
      <c r="T118" s="6"/>
      <c r="U118" s="4"/>
      <c r="V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S118" s="4"/>
      <c r="AT118" s="4"/>
      <c r="AU118" s="4"/>
      <c r="AV118" s="4"/>
      <c r="AY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4:90" ht="12.75">
      <c r="D119" s="1"/>
      <c r="E119" s="2"/>
      <c r="G119" s="16"/>
      <c r="H119" s="16"/>
      <c r="I119" s="16"/>
      <c r="K119" s="16"/>
      <c r="L119" s="3"/>
      <c r="S119" s="5"/>
      <c r="T119" s="6"/>
      <c r="U119" s="4"/>
      <c r="V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S119" s="4"/>
      <c r="AT119" s="4"/>
      <c r="AU119" s="4"/>
      <c r="AV119" s="4"/>
      <c r="AY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4:90" ht="12.75">
      <c r="D120" s="1"/>
      <c r="E120" s="2"/>
      <c r="G120" s="16"/>
      <c r="H120" s="16"/>
      <c r="I120" s="16"/>
      <c r="K120" s="16"/>
      <c r="L120" s="3"/>
      <c r="S120" s="5"/>
      <c r="T120" s="6"/>
      <c r="U120" s="4"/>
      <c r="V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S120" s="4"/>
      <c r="AT120" s="4"/>
      <c r="AU120" s="4"/>
      <c r="AV120" s="4"/>
      <c r="AY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4:90" ht="12.75">
      <c r="D121" s="1"/>
      <c r="E121" s="2"/>
      <c r="G121" s="16"/>
      <c r="H121" s="16"/>
      <c r="I121" s="16"/>
      <c r="K121" s="16"/>
      <c r="L121" s="3"/>
      <c r="S121" s="5"/>
      <c r="T121" s="6"/>
      <c r="U121" s="4"/>
      <c r="V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S121" s="4"/>
      <c r="AT121" s="4"/>
      <c r="AU121" s="4"/>
      <c r="AV121" s="4"/>
      <c r="AY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4:90" ht="12.75">
      <c r="D122" s="1"/>
      <c r="E122" s="2"/>
      <c r="G122" s="16"/>
      <c r="H122" s="16"/>
      <c r="I122" s="16"/>
      <c r="K122" s="16"/>
      <c r="L122" s="3"/>
      <c r="S122" s="5"/>
      <c r="T122" s="6"/>
      <c r="U122" s="4"/>
      <c r="V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S122" s="4"/>
      <c r="AT122" s="4"/>
      <c r="AU122" s="4"/>
      <c r="AV122" s="4"/>
      <c r="AY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4:90" ht="12.75">
      <c r="D123" s="1"/>
      <c r="E123" s="2"/>
      <c r="G123" s="16"/>
      <c r="H123" s="16"/>
      <c r="I123" s="16"/>
      <c r="K123" s="16"/>
      <c r="L123" s="3"/>
      <c r="S123" s="5"/>
      <c r="T123" s="6"/>
      <c r="U123" s="4"/>
      <c r="V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S123" s="4"/>
      <c r="AT123" s="4"/>
      <c r="AU123" s="4"/>
      <c r="AV123" s="4"/>
      <c r="AY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4:90" ht="12.75">
      <c r="D124" s="1"/>
      <c r="E124" s="2"/>
      <c r="G124" s="16"/>
      <c r="I124" s="16"/>
      <c r="K124" s="16"/>
      <c r="L124" s="3"/>
      <c r="S124" s="5"/>
      <c r="T124" s="6"/>
      <c r="U124" s="4"/>
      <c r="V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S124" s="4"/>
      <c r="AT124" s="4"/>
      <c r="AU124" s="4"/>
      <c r="AV124" s="4"/>
      <c r="AY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4:90" ht="12.75">
      <c r="D125" s="1"/>
      <c r="E125" s="2"/>
      <c r="G125" s="16"/>
      <c r="I125" s="16"/>
      <c r="K125" s="16"/>
      <c r="L125" s="3"/>
      <c r="S125" s="5"/>
      <c r="T125" s="6"/>
      <c r="U125" s="4"/>
      <c r="V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S125" s="4"/>
      <c r="AT125" s="4"/>
      <c r="AU125" s="4"/>
      <c r="AV125" s="4"/>
      <c r="AY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4:90" ht="12.75">
      <c r="D126" s="1"/>
      <c r="E126" s="2"/>
      <c r="G126" s="16"/>
      <c r="I126" s="16"/>
      <c r="K126" s="16"/>
      <c r="L126" s="3"/>
      <c r="S126" s="5"/>
      <c r="T126" s="6"/>
      <c r="U126" s="4"/>
      <c r="V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S126" s="4"/>
      <c r="AT126" s="4"/>
      <c r="AU126" s="4"/>
      <c r="AV126" s="4"/>
      <c r="AY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4:90" ht="12.75">
      <c r="D127" s="1"/>
      <c r="E127" s="2"/>
      <c r="G127" s="16"/>
      <c r="I127" s="16"/>
      <c r="K127" s="16"/>
      <c r="L127" s="3"/>
      <c r="S127" s="5"/>
      <c r="T127" s="6"/>
      <c r="U127" s="4"/>
      <c r="V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S127" s="4"/>
      <c r="AT127" s="4"/>
      <c r="AU127" s="4"/>
      <c r="AV127" s="4"/>
      <c r="AY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4:90" ht="12.75">
      <c r="D128" s="1"/>
      <c r="E128" s="2"/>
      <c r="G128" s="16"/>
      <c r="I128" s="16"/>
      <c r="K128" s="16"/>
      <c r="L128" s="3"/>
      <c r="S128" s="5"/>
      <c r="T128" s="6"/>
      <c r="U128" s="4"/>
      <c r="V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S128" s="4"/>
      <c r="AT128" s="4"/>
      <c r="AU128" s="4"/>
      <c r="AV128" s="4"/>
      <c r="AY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4:90" ht="12.75">
      <c r="D129" s="1"/>
      <c r="E129" s="2"/>
      <c r="G129" s="16"/>
      <c r="H129" s="16"/>
      <c r="I129" s="16"/>
      <c r="K129" s="16"/>
      <c r="L129" s="3"/>
      <c r="S129" s="5"/>
      <c r="T129" s="6"/>
      <c r="U129" s="4"/>
      <c r="V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S129" s="4"/>
      <c r="AT129" s="4"/>
      <c r="AU129" s="4"/>
      <c r="AV129" s="4"/>
      <c r="AY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4:90" ht="12.75">
      <c r="D130" s="1"/>
      <c r="E130" s="2"/>
      <c r="G130" s="16"/>
      <c r="H130" s="16"/>
      <c r="I130" s="16"/>
      <c r="K130" s="16"/>
      <c r="L130" s="3"/>
      <c r="S130" s="5"/>
      <c r="T130" s="6"/>
      <c r="U130" s="4"/>
      <c r="V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S130" s="4"/>
      <c r="AT130" s="4"/>
      <c r="AU130" s="4"/>
      <c r="AV130" s="4"/>
      <c r="AY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4:90" ht="12.75">
      <c r="D131" s="1"/>
      <c r="E131" s="2"/>
      <c r="G131" s="16"/>
      <c r="H131" s="16"/>
      <c r="I131" s="16"/>
      <c r="K131" s="16"/>
      <c r="L131" s="3"/>
      <c r="S131" s="5"/>
      <c r="T131" s="6"/>
      <c r="U131" s="4"/>
      <c r="V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S131" s="4"/>
      <c r="AT131" s="4"/>
      <c r="AU131" s="4"/>
      <c r="AV131" s="4"/>
      <c r="AY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4:90" ht="12.75">
      <c r="D132" s="1"/>
      <c r="E132" s="2"/>
      <c r="G132" s="16"/>
      <c r="H132" s="16"/>
      <c r="I132" s="16"/>
      <c r="K132" s="16"/>
      <c r="L132" s="3"/>
      <c r="S132" s="5"/>
      <c r="T132" s="6"/>
      <c r="U132" s="4"/>
      <c r="V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S132" s="4"/>
      <c r="AT132" s="4"/>
      <c r="AU132" s="4"/>
      <c r="AV132" s="4"/>
      <c r="AY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4:90" ht="12.75">
      <c r="D133" s="1"/>
      <c r="E133" s="2"/>
      <c r="G133" s="16"/>
      <c r="H133" s="16"/>
      <c r="I133" s="16"/>
      <c r="K133" s="16"/>
      <c r="L133" s="3"/>
      <c r="S133" s="5"/>
      <c r="T133" s="6"/>
      <c r="U133" s="4"/>
      <c r="V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S133" s="4"/>
      <c r="AT133" s="4"/>
      <c r="AU133" s="4"/>
      <c r="AV133" s="4"/>
      <c r="AY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4:90" ht="12.75">
      <c r="D134" s="1"/>
      <c r="E134" s="2"/>
      <c r="G134" s="16"/>
      <c r="H134" s="16"/>
      <c r="I134" s="16"/>
      <c r="K134" s="16"/>
      <c r="L134" s="3"/>
      <c r="S134" s="5"/>
      <c r="T134" s="6"/>
      <c r="U134" s="4"/>
      <c r="V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S134" s="4"/>
      <c r="AT134" s="4"/>
      <c r="AU134" s="4"/>
      <c r="AV134" s="4"/>
      <c r="AY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4:90" ht="12.75">
      <c r="D135" s="1"/>
      <c r="E135" s="2"/>
      <c r="G135" s="16"/>
      <c r="H135" s="16"/>
      <c r="I135" s="16"/>
      <c r="K135" s="16"/>
      <c r="L135" s="3"/>
      <c r="S135" s="5"/>
      <c r="T135" s="6"/>
      <c r="U135" s="4"/>
      <c r="V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S135" s="4"/>
      <c r="AT135" s="4"/>
      <c r="AU135" s="4"/>
      <c r="AV135" s="4"/>
      <c r="AY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4:90" ht="12.75">
      <c r="D136" s="1"/>
      <c r="E136" s="2"/>
      <c r="G136" s="16"/>
      <c r="H136" s="16"/>
      <c r="I136" s="16"/>
      <c r="K136" s="16"/>
      <c r="L136" s="3"/>
      <c r="S136" s="5"/>
      <c r="T136" s="6"/>
      <c r="U136" s="4"/>
      <c r="V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S136" s="4"/>
      <c r="AT136" s="4"/>
      <c r="AU136" s="4"/>
      <c r="AV136" s="4"/>
      <c r="AY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4:90" ht="12.75">
      <c r="D137" s="1"/>
      <c r="E137" s="2"/>
      <c r="G137" s="16"/>
      <c r="H137" s="16"/>
      <c r="I137" s="16"/>
      <c r="K137" s="16"/>
      <c r="L137" s="3"/>
      <c r="S137" s="5"/>
      <c r="T137" s="6"/>
      <c r="U137" s="4"/>
      <c r="V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S137" s="4"/>
      <c r="AT137" s="4"/>
      <c r="AU137" s="4"/>
      <c r="AV137" s="4"/>
      <c r="AY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4:90" ht="12.75">
      <c r="D138" s="1"/>
      <c r="E138" s="2"/>
      <c r="G138" s="16"/>
      <c r="H138" s="16"/>
      <c r="I138" s="16"/>
      <c r="K138" s="16"/>
      <c r="L138" s="3"/>
      <c r="S138" s="5"/>
      <c r="T138" s="6"/>
      <c r="U138" s="4"/>
      <c r="V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S138" s="4"/>
      <c r="AT138" s="4"/>
      <c r="AU138" s="4"/>
      <c r="AV138" s="4"/>
      <c r="AY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4:90" ht="12.75">
      <c r="D139" s="1"/>
      <c r="E139" s="2"/>
      <c r="G139" s="16"/>
      <c r="H139" s="16"/>
      <c r="I139" s="16"/>
      <c r="K139" s="16"/>
      <c r="L139" s="3"/>
      <c r="S139" s="5"/>
      <c r="T139" s="6"/>
      <c r="U139" s="4"/>
      <c r="V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S139" s="4"/>
      <c r="AT139" s="4"/>
      <c r="AU139" s="4"/>
      <c r="AV139" s="4"/>
      <c r="AY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4:90" ht="12.75">
      <c r="D140" s="1"/>
      <c r="E140" s="2"/>
      <c r="G140" s="16"/>
      <c r="H140" s="16"/>
      <c r="I140" s="16"/>
      <c r="K140" s="16"/>
      <c r="L140" s="3"/>
      <c r="S140" s="5"/>
      <c r="T140" s="6"/>
      <c r="U140" s="4"/>
      <c r="V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S140" s="4"/>
      <c r="AT140" s="4"/>
      <c r="AU140" s="4"/>
      <c r="AV140" s="4"/>
      <c r="AY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4:90" ht="12.75">
      <c r="D141" s="1"/>
      <c r="E141" s="2"/>
      <c r="G141" s="16"/>
      <c r="H141" s="16"/>
      <c r="I141" s="16"/>
      <c r="K141" s="16"/>
      <c r="L141" s="3"/>
      <c r="S141" s="5"/>
      <c r="T141" s="6"/>
      <c r="U141" s="4"/>
      <c r="V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S141" s="4"/>
      <c r="AT141" s="4"/>
      <c r="AU141" s="4"/>
      <c r="AV141" s="4"/>
      <c r="AY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:90" ht="12.75">
      <c r="A142" s="9"/>
      <c r="B142" s="9"/>
      <c r="C142" s="9"/>
      <c r="D142" s="10"/>
      <c r="E142" s="11"/>
      <c r="F142" s="9"/>
      <c r="G142" s="17"/>
      <c r="H142" s="17"/>
      <c r="I142" s="17"/>
      <c r="J142" s="8"/>
      <c r="K142" s="17"/>
      <c r="L142" s="12"/>
      <c r="M142" s="9"/>
      <c r="N142" s="9"/>
      <c r="O142" s="9"/>
      <c r="P142" s="19"/>
      <c r="Q142" s="19"/>
      <c r="R142" s="19"/>
      <c r="S142" s="13"/>
      <c r="T142" s="14"/>
      <c r="U142" s="8"/>
      <c r="V142" s="8"/>
      <c r="W142" s="9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9"/>
      <c r="AK142" s="9"/>
      <c r="AL142" s="9"/>
      <c r="AM142" s="9"/>
      <c r="AN142" s="9"/>
      <c r="AO142" s="9"/>
      <c r="AP142" s="9"/>
      <c r="AQ142" s="9"/>
      <c r="AR142" s="9"/>
      <c r="AS142" s="8"/>
      <c r="AT142" s="4"/>
      <c r="AU142" s="4"/>
      <c r="AV142" s="8"/>
      <c r="AW142" s="9"/>
      <c r="AX142" s="9"/>
      <c r="AY142" s="8"/>
      <c r="AZ142" s="9"/>
      <c r="BA142" s="9"/>
      <c r="BB142" s="9"/>
      <c r="BF142" s="8"/>
      <c r="BG142" s="8"/>
      <c r="BH142" s="8"/>
      <c r="BI142" s="8"/>
      <c r="BJ142" s="4"/>
      <c r="BK142" s="8"/>
      <c r="BL142" s="8"/>
      <c r="BM142" s="8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:90" ht="12.75">
      <c r="A143" s="9"/>
      <c r="B143" s="9"/>
      <c r="C143" s="9"/>
      <c r="D143" s="10"/>
      <c r="E143" s="11"/>
      <c r="F143" s="9"/>
      <c r="G143" s="17"/>
      <c r="H143" s="17"/>
      <c r="I143" s="17"/>
      <c r="J143" s="8"/>
      <c r="K143" s="17"/>
      <c r="L143" s="12"/>
      <c r="M143" s="9"/>
      <c r="N143" s="9"/>
      <c r="O143" s="9"/>
      <c r="P143" s="19"/>
      <c r="Q143" s="19"/>
      <c r="R143" s="19"/>
      <c r="S143" s="13"/>
      <c r="T143" s="14"/>
      <c r="U143" s="8"/>
      <c r="V143" s="8"/>
      <c r="W143" s="9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9"/>
      <c r="AK143" s="9"/>
      <c r="AL143" s="9"/>
      <c r="AM143" s="9"/>
      <c r="AN143" s="9"/>
      <c r="AO143" s="9"/>
      <c r="AP143" s="9"/>
      <c r="AQ143" s="9"/>
      <c r="AR143" s="9"/>
      <c r="AS143" s="8"/>
      <c r="AT143" s="4"/>
      <c r="AU143" s="4"/>
      <c r="AV143" s="8"/>
      <c r="AW143" s="9"/>
      <c r="AX143" s="9"/>
      <c r="AY143" s="8"/>
      <c r="AZ143" s="9"/>
      <c r="BA143" s="9"/>
      <c r="BB143" s="9"/>
      <c r="BF143" s="8"/>
      <c r="BG143" s="8"/>
      <c r="BH143" s="8"/>
      <c r="BI143" s="8"/>
      <c r="BJ143" s="4"/>
      <c r="BK143" s="8"/>
      <c r="BL143" s="8"/>
      <c r="BM143" s="8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4:90" ht="12.75">
      <c r="D144" s="1"/>
      <c r="E144" s="2"/>
      <c r="G144" s="16"/>
      <c r="H144" s="16"/>
      <c r="I144" s="16"/>
      <c r="K144" s="16"/>
      <c r="L144" s="3"/>
      <c r="S144" s="5"/>
      <c r="T144" s="6"/>
      <c r="U144" s="4"/>
      <c r="V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S144" s="4"/>
      <c r="AT144" s="4"/>
      <c r="AU144" s="4"/>
      <c r="AV144" s="4"/>
      <c r="AY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4:90" ht="12.75">
      <c r="D145" s="1"/>
      <c r="E145" s="2"/>
      <c r="G145" s="16"/>
      <c r="H145" s="16"/>
      <c r="I145" s="16"/>
      <c r="K145" s="16"/>
      <c r="L145" s="3"/>
      <c r="S145" s="5"/>
      <c r="T145" s="6"/>
      <c r="U145" s="4"/>
      <c r="V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S145" s="4"/>
      <c r="AT145" s="4"/>
      <c r="AU145" s="4"/>
      <c r="AV145" s="4"/>
      <c r="AY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4:90" ht="12.75">
      <c r="D146" s="1"/>
      <c r="E146" s="2"/>
      <c r="G146" s="16"/>
      <c r="H146" s="16"/>
      <c r="I146" s="16"/>
      <c r="K146" s="16"/>
      <c r="L146" s="3"/>
      <c r="S146" s="5"/>
      <c r="T146" s="6"/>
      <c r="U146" s="4"/>
      <c r="V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S146" s="4"/>
      <c r="AT146" s="4"/>
      <c r="AU146" s="4"/>
      <c r="AV146" s="4"/>
      <c r="AY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4:90" ht="12.75">
      <c r="D147" s="1"/>
      <c r="E147" s="2"/>
      <c r="G147" s="16"/>
      <c r="H147" s="16"/>
      <c r="I147" s="16"/>
      <c r="K147" s="16"/>
      <c r="L147" s="3"/>
      <c r="S147" s="5"/>
      <c r="T147" s="6"/>
      <c r="U147" s="4"/>
      <c r="V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S147" s="4"/>
      <c r="AT147" s="4"/>
      <c r="AU147" s="4"/>
      <c r="AV147" s="4"/>
      <c r="AY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4:90" ht="12.75">
      <c r="D148" s="1"/>
      <c r="E148" s="2"/>
      <c r="G148" s="16"/>
      <c r="H148" s="16"/>
      <c r="I148" s="16"/>
      <c r="K148" s="16"/>
      <c r="L148" s="3"/>
      <c r="S148" s="5"/>
      <c r="T148" s="6"/>
      <c r="U148" s="4"/>
      <c r="V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S148" s="4"/>
      <c r="AT148" s="4"/>
      <c r="AU148" s="4"/>
      <c r="AV148" s="4"/>
      <c r="AY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  <row r="149" spans="4:90" ht="12.75">
      <c r="D149" s="1"/>
      <c r="E149" s="2"/>
      <c r="G149" s="16"/>
      <c r="I149" s="16"/>
      <c r="K149" s="16"/>
      <c r="L149" s="3"/>
      <c r="S149" s="5"/>
      <c r="T149" s="6"/>
      <c r="U149" s="4"/>
      <c r="V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S149" s="4"/>
      <c r="AT149" s="4"/>
      <c r="AU149" s="4"/>
      <c r="AV149" s="4"/>
      <c r="AY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</row>
    <row r="150" spans="4:90" ht="12.75">
      <c r="D150" s="1"/>
      <c r="E150" s="2"/>
      <c r="G150" s="16"/>
      <c r="I150" s="16"/>
      <c r="K150" s="16"/>
      <c r="L150" s="3"/>
      <c r="S150" s="5"/>
      <c r="T150" s="6"/>
      <c r="U150" s="4"/>
      <c r="V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S150" s="4"/>
      <c r="AT150" s="4"/>
      <c r="AU150" s="4"/>
      <c r="AV150" s="4"/>
      <c r="AY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</row>
    <row r="151" spans="4:90" ht="12.75">
      <c r="D151" s="1"/>
      <c r="E151" s="2"/>
      <c r="G151" s="16"/>
      <c r="I151" s="16"/>
      <c r="K151" s="16"/>
      <c r="L151" s="3"/>
      <c r="S151" s="5"/>
      <c r="T151" s="6"/>
      <c r="U151" s="4"/>
      <c r="V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S151" s="4"/>
      <c r="AT151" s="4"/>
      <c r="AU151" s="4"/>
      <c r="AV151" s="4"/>
      <c r="AY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</row>
    <row r="152" spans="4:90" ht="12.75">
      <c r="D152" s="1"/>
      <c r="E152" s="2"/>
      <c r="G152" s="16"/>
      <c r="I152" s="16"/>
      <c r="K152" s="16"/>
      <c r="L152" s="3"/>
      <c r="S152" s="5"/>
      <c r="T152" s="6"/>
      <c r="U152" s="4"/>
      <c r="V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S152" s="4"/>
      <c r="AT152" s="4"/>
      <c r="AU152" s="4"/>
      <c r="AV152" s="4"/>
      <c r="AY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</row>
    <row r="153" spans="4:90" ht="12.75">
      <c r="D153" s="1"/>
      <c r="E153" s="2"/>
      <c r="G153" s="16"/>
      <c r="I153" s="16"/>
      <c r="K153" s="16"/>
      <c r="L153" s="3"/>
      <c r="S153" s="5"/>
      <c r="T153" s="6"/>
      <c r="U153" s="4"/>
      <c r="V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S153" s="4"/>
      <c r="AT153" s="4"/>
      <c r="AU153" s="4"/>
      <c r="AV153" s="4"/>
      <c r="AY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</row>
    <row r="154" spans="4:90" ht="12.75">
      <c r="D154" s="1"/>
      <c r="E154" s="2"/>
      <c r="G154" s="16"/>
      <c r="H154" s="16"/>
      <c r="I154" s="16"/>
      <c r="K154" s="16"/>
      <c r="L154" s="3"/>
      <c r="S154" s="5"/>
      <c r="T154" s="6"/>
      <c r="U154" s="4"/>
      <c r="V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S154" s="4"/>
      <c r="AT154" s="4"/>
      <c r="AU154" s="4"/>
      <c r="AV154" s="4"/>
      <c r="AY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</row>
    <row r="155" spans="4:90" ht="12.75">
      <c r="D155" s="1"/>
      <c r="E155" s="2"/>
      <c r="G155" s="16"/>
      <c r="H155" s="16"/>
      <c r="I155" s="16"/>
      <c r="K155" s="16"/>
      <c r="L155" s="3"/>
      <c r="S155" s="5"/>
      <c r="T155" s="6"/>
      <c r="U155" s="4"/>
      <c r="V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S155" s="4"/>
      <c r="AT155" s="4"/>
      <c r="AU155" s="4"/>
      <c r="AV155" s="4"/>
      <c r="AY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</row>
    <row r="156" spans="4:90" ht="12.75">
      <c r="D156" s="1"/>
      <c r="E156" s="2"/>
      <c r="G156" s="16"/>
      <c r="H156" s="16"/>
      <c r="I156" s="16"/>
      <c r="K156" s="16"/>
      <c r="L156" s="3"/>
      <c r="S156" s="5"/>
      <c r="T156" s="6"/>
      <c r="U156" s="4"/>
      <c r="V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S156" s="4"/>
      <c r="AT156" s="4"/>
      <c r="AU156" s="4"/>
      <c r="AV156" s="4"/>
      <c r="AY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</row>
    <row r="157" spans="4:90" ht="12.75">
      <c r="D157" s="1"/>
      <c r="E157" s="2"/>
      <c r="G157" s="16"/>
      <c r="H157" s="16"/>
      <c r="I157" s="16"/>
      <c r="K157" s="16"/>
      <c r="L157" s="3"/>
      <c r="S157" s="5"/>
      <c r="T157" s="6"/>
      <c r="U157" s="4"/>
      <c r="V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S157" s="4"/>
      <c r="AT157" s="4"/>
      <c r="AU157" s="4"/>
      <c r="AV157" s="4"/>
      <c r="AY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</row>
    <row r="158" spans="4:90" ht="12.75">
      <c r="D158" s="1"/>
      <c r="E158" s="2"/>
      <c r="G158" s="16"/>
      <c r="I158" s="16"/>
      <c r="K158" s="16"/>
      <c r="L158" s="3"/>
      <c r="S158" s="5"/>
      <c r="T158" s="6"/>
      <c r="U158" s="4"/>
      <c r="V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S158" s="4"/>
      <c r="AT158" s="4"/>
      <c r="AU158" s="4"/>
      <c r="AV158" s="4"/>
      <c r="AY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</row>
    <row r="159" spans="4:90" ht="12.75">
      <c r="D159" s="1"/>
      <c r="E159" s="2"/>
      <c r="G159" s="16"/>
      <c r="I159" s="16"/>
      <c r="K159" s="16"/>
      <c r="L159" s="3"/>
      <c r="S159" s="5"/>
      <c r="T159" s="6"/>
      <c r="U159" s="4"/>
      <c r="V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S159" s="4"/>
      <c r="AT159" s="4"/>
      <c r="AU159" s="4"/>
      <c r="AV159" s="4"/>
      <c r="AY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</row>
    <row r="160" spans="4:90" ht="12.75">
      <c r="D160" s="1"/>
      <c r="E160" s="2"/>
      <c r="G160" s="16"/>
      <c r="I160" s="16"/>
      <c r="K160" s="16"/>
      <c r="L160" s="3"/>
      <c r="S160" s="5"/>
      <c r="T160" s="6"/>
      <c r="U160" s="4"/>
      <c r="V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S160" s="4"/>
      <c r="AT160" s="4"/>
      <c r="AU160" s="4"/>
      <c r="AV160" s="4"/>
      <c r="AY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</row>
    <row r="161" spans="4:90" ht="12.75">
      <c r="D161" s="1"/>
      <c r="E161" s="2"/>
      <c r="G161" s="16"/>
      <c r="I161" s="16"/>
      <c r="K161" s="16"/>
      <c r="L161" s="3"/>
      <c r="S161" s="5"/>
      <c r="T161" s="6"/>
      <c r="U161" s="4"/>
      <c r="V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S161" s="4"/>
      <c r="AT161" s="4"/>
      <c r="AU161" s="4"/>
      <c r="AV161" s="4"/>
      <c r="AY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</row>
    <row r="162" spans="4:90" ht="12.75">
      <c r="D162" s="1"/>
      <c r="E162" s="2"/>
      <c r="G162" s="16"/>
      <c r="H162" s="16"/>
      <c r="I162" s="16"/>
      <c r="K162" s="16"/>
      <c r="L162" s="3"/>
      <c r="S162" s="5"/>
      <c r="T162" s="6"/>
      <c r="U162" s="4"/>
      <c r="V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S162" s="4"/>
      <c r="AT162" s="4"/>
      <c r="AU162" s="4"/>
      <c r="AV162" s="4"/>
      <c r="AY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</row>
    <row r="163" spans="4:90" ht="12.75">
      <c r="D163" s="1"/>
      <c r="E163" s="2"/>
      <c r="G163" s="16"/>
      <c r="I163" s="16"/>
      <c r="K163" s="16"/>
      <c r="L163" s="3"/>
      <c r="S163" s="5"/>
      <c r="T163" s="6"/>
      <c r="U163" s="4"/>
      <c r="V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S163" s="4"/>
      <c r="AT163" s="4"/>
      <c r="AU163" s="4"/>
      <c r="AV163" s="4"/>
      <c r="AY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</row>
    <row r="164" spans="4:90" ht="12.75">
      <c r="D164" s="1"/>
      <c r="E164" s="2"/>
      <c r="G164" s="16"/>
      <c r="H164" s="16"/>
      <c r="I164" s="16"/>
      <c r="K164" s="16"/>
      <c r="L164" s="3"/>
      <c r="S164" s="5"/>
      <c r="T164" s="6"/>
      <c r="U164" s="4"/>
      <c r="V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S164" s="4"/>
      <c r="AT164" s="4"/>
      <c r="AU164" s="4"/>
      <c r="AV164" s="4"/>
      <c r="AY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</row>
    <row r="165" spans="4:90" ht="12.75">
      <c r="D165" s="1"/>
      <c r="E165" s="2"/>
      <c r="G165" s="16"/>
      <c r="H165" s="16"/>
      <c r="I165" s="16"/>
      <c r="K165" s="16"/>
      <c r="L165" s="3"/>
      <c r="S165" s="5"/>
      <c r="T165" s="6"/>
      <c r="U165" s="4"/>
      <c r="V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S165" s="4"/>
      <c r="AT165" s="4"/>
      <c r="AU165" s="4"/>
      <c r="AV165" s="4"/>
      <c r="AY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</row>
    <row r="166" spans="4:90" ht="12.75">
      <c r="D166" s="1"/>
      <c r="E166" s="2"/>
      <c r="G166" s="16"/>
      <c r="H166" s="16"/>
      <c r="I166" s="16"/>
      <c r="K166" s="16"/>
      <c r="L166" s="3"/>
      <c r="S166" s="5"/>
      <c r="T166" s="6"/>
      <c r="U166" s="4"/>
      <c r="V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S166" s="4"/>
      <c r="AT166" s="4"/>
      <c r="AU166" s="4"/>
      <c r="AV166" s="4"/>
      <c r="AY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</row>
    <row r="167" spans="4:90" ht="12.75">
      <c r="D167" s="1"/>
      <c r="E167" s="2"/>
      <c r="G167" s="16"/>
      <c r="I167" s="16"/>
      <c r="K167" s="16"/>
      <c r="L167" s="3"/>
      <c r="S167" s="5"/>
      <c r="T167" s="6"/>
      <c r="U167" s="4"/>
      <c r="V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S167" s="4"/>
      <c r="AT167" s="4"/>
      <c r="AU167" s="4"/>
      <c r="AV167" s="4"/>
      <c r="AY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</row>
    <row r="168" spans="4:90" ht="12.75">
      <c r="D168" s="1"/>
      <c r="E168" s="2"/>
      <c r="G168" s="16"/>
      <c r="H168" s="16"/>
      <c r="I168" s="16"/>
      <c r="K168" s="16"/>
      <c r="L168" s="3"/>
      <c r="S168" s="5"/>
      <c r="T168" s="6"/>
      <c r="U168" s="4"/>
      <c r="V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S168" s="4"/>
      <c r="AT168" s="4"/>
      <c r="AU168" s="4"/>
      <c r="AV168" s="4"/>
      <c r="AY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</row>
    <row r="169" spans="4:90" ht="12.75">
      <c r="D169" s="1"/>
      <c r="E169" s="2"/>
      <c r="G169" s="16"/>
      <c r="H169" s="16"/>
      <c r="I169" s="16"/>
      <c r="K169" s="16"/>
      <c r="L169" s="3"/>
      <c r="S169" s="5"/>
      <c r="T169" s="6"/>
      <c r="U169" s="4"/>
      <c r="V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S169" s="4"/>
      <c r="AT169" s="4"/>
      <c r="AU169" s="4"/>
      <c r="AV169" s="4"/>
      <c r="AY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</row>
    <row r="170" spans="4:90" ht="12.75">
      <c r="D170" s="1"/>
      <c r="E170" s="2"/>
      <c r="G170" s="16"/>
      <c r="H170" s="16"/>
      <c r="I170" s="16"/>
      <c r="K170" s="16"/>
      <c r="L170" s="3"/>
      <c r="S170" s="5"/>
      <c r="T170" s="6"/>
      <c r="U170" s="4"/>
      <c r="V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S170" s="4"/>
      <c r="AT170" s="4"/>
      <c r="AU170" s="4"/>
      <c r="AV170" s="4"/>
      <c r="AY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</row>
    <row r="171" spans="4:90" ht="12.75">
      <c r="D171" s="1"/>
      <c r="E171" s="2"/>
      <c r="G171" s="16"/>
      <c r="H171" s="16"/>
      <c r="I171" s="16"/>
      <c r="K171" s="16"/>
      <c r="L171" s="3"/>
      <c r="S171" s="5"/>
      <c r="T171" s="6"/>
      <c r="U171" s="4"/>
      <c r="V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S171" s="4"/>
      <c r="AT171" s="4"/>
      <c r="AU171" s="4"/>
      <c r="AV171" s="4"/>
      <c r="AY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</row>
    <row r="172" spans="4:90" ht="12.75">
      <c r="D172" s="1"/>
      <c r="E172" s="2"/>
      <c r="G172" s="16"/>
      <c r="H172" s="16"/>
      <c r="I172" s="16"/>
      <c r="K172" s="16"/>
      <c r="L172" s="3"/>
      <c r="S172" s="5"/>
      <c r="T172" s="6"/>
      <c r="U172" s="4"/>
      <c r="V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S172" s="4"/>
      <c r="AT172" s="4"/>
      <c r="AU172" s="4"/>
      <c r="AV172" s="4"/>
      <c r="AY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</row>
    <row r="173" spans="4:90" ht="12.75">
      <c r="D173" s="1"/>
      <c r="E173" s="2"/>
      <c r="G173" s="16"/>
      <c r="H173" s="16"/>
      <c r="I173" s="16"/>
      <c r="K173" s="16"/>
      <c r="L173" s="3"/>
      <c r="S173" s="5"/>
      <c r="T173" s="6"/>
      <c r="U173" s="4"/>
      <c r="V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S173" s="4"/>
      <c r="AT173" s="4"/>
      <c r="AU173" s="4"/>
      <c r="AV173" s="4"/>
      <c r="AY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</row>
    <row r="174" spans="4:90" ht="12.75">
      <c r="D174" s="1"/>
      <c r="E174" s="2"/>
      <c r="G174" s="16"/>
      <c r="H174" s="16"/>
      <c r="I174" s="16"/>
      <c r="K174" s="16"/>
      <c r="L174" s="3"/>
      <c r="S174" s="5"/>
      <c r="T174" s="6"/>
      <c r="U174" s="4"/>
      <c r="V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S174" s="4"/>
      <c r="AT174" s="4"/>
      <c r="AU174" s="4"/>
      <c r="AV174" s="4"/>
      <c r="AY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</row>
    <row r="175" spans="4:90" ht="12.75">
      <c r="D175" s="1"/>
      <c r="E175" s="2"/>
      <c r="G175" s="16"/>
      <c r="I175" s="16"/>
      <c r="K175" s="16"/>
      <c r="L175" s="3"/>
      <c r="S175" s="5"/>
      <c r="T175" s="6"/>
      <c r="U175" s="4"/>
      <c r="V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S175" s="4"/>
      <c r="AT175" s="4"/>
      <c r="AU175" s="4"/>
      <c r="AV175" s="4"/>
      <c r="AY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</row>
    <row r="176" spans="4:90" ht="12.75">
      <c r="D176" s="1"/>
      <c r="E176" s="2"/>
      <c r="G176" s="16"/>
      <c r="I176" s="16"/>
      <c r="K176" s="16"/>
      <c r="L176" s="3"/>
      <c r="S176" s="5"/>
      <c r="T176" s="6"/>
      <c r="U176" s="4"/>
      <c r="V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S176" s="4"/>
      <c r="AT176" s="4"/>
      <c r="AU176" s="4"/>
      <c r="AV176" s="4"/>
      <c r="AY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</row>
    <row r="177" spans="4:90" ht="12.75">
      <c r="D177" s="1"/>
      <c r="E177" s="2"/>
      <c r="G177" s="16"/>
      <c r="H177" s="16"/>
      <c r="I177" s="16"/>
      <c r="K177" s="16"/>
      <c r="L177" s="3"/>
      <c r="S177" s="5"/>
      <c r="T177" s="6"/>
      <c r="U177" s="4"/>
      <c r="V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S177" s="4"/>
      <c r="AT177" s="4"/>
      <c r="AU177" s="4"/>
      <c r="AV177" s="4"/>
      <c r="AY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</row>
    <row r="178" spans="4:90" ht="12.75">
      <c r="D178" s="1"/>
      <c r="E178" s="2"/>
      <c r="G178" s="16"/>
      <c r="H178" s="16"/>
      <c r="I178" s="16"/>
      <c r="K178" s="16"/>
      <c r="L178" s="3"/>
      <c r="S178" s="5"/>
      <c r="T178" s="6"/>
      <c r="U178" s="4"/>
      <c r="V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S178" s="4"/>
      <c r="AT178" s="4"/>
      <c r="AU178" s="4"/>
      <c r="AV178" s="4"/>
      <c r="AY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</row>
    <row r="179" spans="4:90" ht="12.75">
      <c r="D179" s="1"/>
      <c r="E179" s="2"/>
      <c r="F179" s="15"/>
      <c r="G179" s="16"/>
      <c r="I179" s="16"/>
      <c r="K179" s="16"/>
      <c r="L179" s="3"/>
      <c r="S179" s="5"/>
      <c r="T179" s="6"/>
      <c r="U179" s="4"/>
      <c r="V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S179" s="4"/>
      <c r="AT179" s="4"/>
      <c r="AU179" s="4"/>
      <c r="AV179" s="4"/>
      <c r="AY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</row>
    <row r="180" spans="4:90" ht="12.75">
      <c r="D180" s="1"/>
      <c r="E180" s="2"/>
      <c r="F180" s="15"/>
      <c r="G180" s="16"/>
      <c r="I180" s="16"/>
      <c r="K180" s="16"/>
      <c r="L180" s="3"/>
      <c r="S180" s="5"/>
      <c r="T180" s="6"/>
      <c r="U180" s="4"/>
      <c r="V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S180" s="4"/>
      <c r="AT180" s="4"/>
      <c r="AU180" s="4"/>
      <c r="AV180" s="4"/>
      <c r="AY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4:90" ht="12.75">
      <c r="D181" s="1"/>
      <c r="E181" s="2"/>
      <c r="G181" s="16"/>
      <c r="I181" s="16"/>
      <c r="K181" s="16"/>
      <c r="L181" s="3"/>
      <c r="S181" s="5"/>
      <c r="T181" s="6"/>
      <c r="U181" s="4"/>
      <c r="V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S181" s="4"/>
      <c r="AT181" s="4"/>
      <c r="AU181" s="4"/>
      <c r="AV181" s="4"/>
      <c r="AY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</row>
    <row r="182" spans="4:90" ht="12.75">
      <c r="D182" s="1"/>
      <c r="E182" s="2"/>
      <c r="G182" s="16"/>
      <c r="I182" s="16"/>
      <c r="K182" s="16"/>
      <c r="L182" s="3"/>
      <c r="S182" s="5"/>
      <c r="T182" s="6"/>
      <c r="U182" s="4"/>
      <c r="V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S182" s="4"/>
      <c r="AT182" s="4"/>
      <c r="AU182" s="4"/>
      <c r="AV182" s="4"/>
      <c r="AY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</row>
    <row r="183" spans="4:90" ht="12.75">
      <c r="D183" s="1"/>
      <c r="E183" s="2"/>
      <c r="G183" s="16"/>
      <c r="H183" s="16"/>
      <c r="I183" s="16"/>
      <c r="K183" s="16"/>
      <c r="L183" s="3"/>
      <c r="S183" s="5"/>
      <c r="T183" s="6"/>
      <c r="U183" s="4"/>
      <c r="V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S183" s="4"/>
      <c r="AT183" s="4"/>
      <c r="AU183" s="4"/>
      <c r="AV183" s="4"/>
      <c r="AY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</row>
    <row r="184" spans="4:90" ht="12.75">
      <c r="D184" s="1"/>
      <c r="E184" s="2"/>
      <c r="G184" s="16"/>
      <c r="I184" s="16"/>
      <c r="K184" s="16"/>
      <c r="L184" s="3"/>
      <c r="S184" s="5"/>
      <c r="T184" s="6"/>
      <c r="U184" s="4"/>
      <c r="V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S184" s="4"/>
      <c r="AT184" s="4"/>
      <c r="AU184" s="4"/>
      <c r="AV184" s="4"/>
      <c r="AY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</row>
    <row r="185" spans="4:90" ht="12.75">
      <c r="D185" s="1"/>
      <c r="E185" s="2"/>
      <c r="G185" s="16"/>
      <c r="H185" s="16"/>
      <c r="I185" s="16"/>
      <c r="K185" s="16"/>
      <c r="L185" s="3"/>
      <c r="S185" s="5"/>
      <c r="T185" s="6"/>
      <c r="U185" s="4"/>
      <c r="V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S185" s="4"/>
      <c r="AT185" s="4"/>
      <c r="AU185" s="4"/>
      <c r="AV185" s="4"/>
      <c r="AY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</row>
    <row r="186" spans="4:90" ht="12.75">
      <c r="D186" s="1"/>
      <c r="E186" s="2"/>
      <c r="G186" s="16"/>
      <c r="H186" s="16"/>
      <c r="I186" s="16"/>
      <c r="K186" s="16"/>
      <c r="L186" s="3"/>
      <c r="S186" s="5"/>
      <c r="T186" s="6"/>
      <c r="U186" s="4"/>
      <c r="V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S186" s="4"/>
      <c r="AT186" s="4"/>
      <c r="AU186" s="4"/>
      <c r="AV186" s="4"/>
      <c r="AY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</row>
    <row r="187" spans="4:90" ht="12.75">
      <c r="D187" s="1"/>
      <c r="E187" s="2"/>
      <c r="G187" s="16"/>
      <c r="H187" s="16"/>
      <c r="I187" s="16"/>
      <c r="K187" s="16"/>
      <c r="L187" s="3"/>
      <c r="S187" s="5"/>
      <c r="T187" s="6"/>
      <c r="U187" s="4"/>
      <c r="V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S187" s="4"/>
      <c r="AT187" s="4"/>
      <c r="AU187" s="4"/>
      <c r="AV187" s="4"/>
      <c r="AY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</row>
    <row r="188" spans="4:90" ht="12.75">
      <c r="D188" s="1"/>
      <c r="E188" s="2"/>
      <c r="G188" s="16"/>
      <c r="H188" s="16"/>
      <c r="I188" s="16"/>
      <c r="K188" s="16"/>
      <c r="L188" s="3"/>
      <c r="S188" s="5"/>
      <c r="T188" s="6"/>
      <c r="U188" s="4"/>
      <c r="V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S188" s="4"/>
      <c r="AT188" s="4"/>
      <c r="AU188" s="4"/>
      <c r="AV188" s="4"/>
      <c r="AY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</row>
    <row r="189" spans="4:90" ht="12.75">
      <c r="D189" s="1"/>
      <c r="E189" s="2"/>
      <c r="G189" s="16"/>
      <c r="H189" s="16"/>
      <c r="I189" s="16"/>
      <c r="K189" s="16"/>
      <c r="L189" s="3"/>
      <c r="S189" s="5"/>
      <c r="T189" s="6"/>
      <c r="U189" s="4"/>
      <c r="V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S189" s="4"/>
      <c r="AT189" s="4"/>
      <c r="AU189" s="4"/>
      <c r="AV189" s="4"/>
      <c r="AY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</row>
    <row r="190" spans="4:90" ht="12.75">
      <c r="D190" s="1"/>
      <c r="E190" s="2"/>
      <c r="G190" s="16"/>
      <c r="H190" s="16"/>
      <c r="I190" s="16"/>
      <c r="K190" s="16"/>
      <c r="L190" s="3"/>
      <c r="S190" s="5"/>
      <c r="T190" s="6"/>
      <c r="U190" s="4"/>
      <c r="V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S190" s="4"/>
      <c r="AT190" s="4"/>
      <c r="AU190" s="4"/>
      <c r="AV190" s="4"/>
      <c r="AY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</row>
    <row r="191" spans="4:90" ht="12.75">
      <c r="D191" s="1"/>
      <c r="E191" s="2"/>
      <c r="G191" s="16"/>
      <c r="I191" s="16"/>
      <c r="K191" s="16"/>
      <c r="L191" s="3"/>
      <c r="S191" s="5"/>
      <c r="T191" s="6"/>
      <c r="U191" s="4"/>
      <c r="V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S191" s="4"/>
      <c r="AT191" s="4"/>
      <c r="AU191" s="4"/>
      <c r="AV191" s="4"/>
      <c r="AY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</row>
    <row r="192" spans="4:90" ht="12.75">
      <c r="D192" s="1"/>
      <c r="E192" s="2"/>
      <c r="G192" s="16"/>
      <c r="I192" s="16"/>
      <c r="K192" s="16"/>
      <c r="L192" s="3"/>
      <c r="S192" s="5"/>
      <c r="T192" s="6"/>
      <c r="U192" s="4"/>
      <c r="V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S192" s="4"/>
      <c r="AT192" s="4"/>
      <c r="AU192" s="4"/>
      <c r="AV192" s="4"/>
      <c r="AY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</row>
    <row r="193" spans="4:90" ht="12.75">
      <c r="D193" s="1"/>
      <c r="E193" s="2"/>
      <c r="G193" s="16"/>
      <c r="I193" s="16"/>
      <c r="K193" s="16"/>
      <c r="L193" s="3"/>
      <c r="S193" s="5"/>
      <c r="T193" s="6"/>
      <c r="U193" s="4"/>
      <c r="V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S193" s="4"/>
      <c r="AT193" s="4"/>
      <c r="AU193" s="4"/>
      <c r="AV193" s="4"/>
      <c r="AY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</row>
    <row r="194" spans="4:90" ht="12.75">
      <c r="D194" s="1"/>
      <c r="E194" s="2"/>
      <c r="G194" s="16"/>
      <c r="H194" s="16"/>
      <c r="I194" s="16"/>
      <c r="K194" s="16"/>
      <c r="L194" s="3"/>
      <c r="S194" s="5"/>
      <c r="T194" s="6"/>
      <c r="U194" s="4"/>
      <c r="V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S194" s="4"/>
      <c r="AT194" s="4"/>
      <c r="AU194" s="4"/>
      <c r="AV194" s="4"/>
      <c r="AY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</row>
    <row r="195" spans="4:90" ht="12.75">
      <c r="D195" s="1"/>
      <c r="E195" s="2"/>
      <c r="G195" s="16"/>
      <c r="H195" s="16"/>
      <c r="I195" s="16"/>
      <c r="K195" s="16"/>
      <c r="L195" s="3"/>
      <c r="S195" s="5"/>
      <c r="T195" s="6"/>
      <c r="U195" s="4"/>
      <c r="V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S195" s="4"/>
      <c r="AT195" s="4"/>
      <c r="AU195" s="4"/>
      <c r="AV195" s="4"/>
      <c r="AY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</row>
    <row r="196" spans="4:90" ht="12.75">
      <c r="D196" s="1"/>
      <c r="E196" s="2"/>
      <c r="G196" s="16"/>
      <c r="I196" s="16"/>
      <c r="K196" s="16"/>
      <c r="L196" s="3"/>
      <c r="S196" s="5"/>
      <c r="T196" s="6"/>
      <c r="U196" s="4"/>
      <c r="V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S196" s="4"/>
      <c r="AT196" s="4"/>
      <c r="AU196" s="4"/>
      <c r="AV196" s="4"/>
      <c r="AY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</row>
    <row r="197" spans="4:90" ht="12.75">
      <c r="D197" s="1"/>
      <c r="E197" s="2"/>
      <c r="G197" s="16"/>
      <c r="H197" s="16"/>
      <c r="I197" s="16"/>
      <c r="K197" s="16"/>
      <c r="L197" s="3"/>
      <c r="S197" s="5"/>
      <c r="T197" s="6"/>
      <c r="U197" s="4"/>
      <c r="V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S197" s="4"/>
      <c r="AT197" s="4"/>
      <c r="AU197" s="4"/>
      <c r="AV197" s="4"/>
      <c r="AY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</row>
    <row r="198" spans="4:90" ht="12.75">
      <c r="D198" s="1"/>
      <c r="E198" s="2"/>
      <c r="G198" s="16"/>
      <c r="H198" s="16"/>
      <c r="I198" s="16"/>
      <c r="K198" s="16"/>
      <c r="L198" s="3"/>
      <c r="S198" s="5"/>
      <c r="T198" s="6"/>
      <c r="U198" s="4"/>
      <c r="V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S198" s="4"/>
      <c r="AT198" s="4"/>
      <c r="AU198" s="4"/>
      <c r="AV198" s="4"/>
      <c r="AY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</row>
    <row r="199" spans="4:90" ht="12.75">
      <c r="D199" s="1"/>
      <c r="E199" s="2"/>
      <c r="G199" s="16"/>
      <c r="H199" s="16"/>
      <c r="I199" s="16"/>
      <c r="K199" s="16"/>
      <c r="L199" s="3"/>
      <c r="S199" s="5"/>
      <c r="T199" s="6"/>
      <c r="U199" s="4"/>
      <c r="V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S199" s="4"/>
      <c r="AT199" s="4"/>
      <c r="AU199" s="4"/>
      <c r="AV199" s="4"/>
      <c r="AY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</row>
    <row r="200" spans="4:90" ht="12.75">
      <c r="D200" s="1"/>
      <c r="E200" s="2"/>
      <c r="G200" s="16"/>
      <c r="H200" s="16"/>
      <c r="I200" s="16"/>
      <c r="K200" s="16"/>
      <c r="L200" s="3"/>
      <c r="S200" s="5"/>
      <c r="T200" s="6"/>
      <c r="U200" s="4"/>
      <c r="V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S200" s="4"/>
      <c r="AT200" s="4"/>
      <c r="AU200" s="4"/>
      <c r="AV200" s="4"/>
      <c r="AY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</row>
    <row r="201" spans="4:90" ht="12.75">
      <c r="D201" s="1"/>
      <c r="E201" s="2"/>
      <c r="G201" s="16"/>
      <c r="H201" s="16"/>
      <c r="I201" s="16"/>
      <c r="K201" s="16"/>
      <c r="L201" s="3"/>
      <c r="S201" s="5"/>
      <c r="T201" s="6"/>
      <c r="U201" s="4"/>
      <c r="V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S201" s="4"/>
      <c r="AT201" s="4"/>
      <c r="AU201" s="4"/>
      <c r="AV201" s="4"/>
      <c r="AY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</row>
    <row r="202" spans="4:90" ht="12.75">
      <c r="D202" s="1"/>
      <c r="E202" s="2"/>
      <c r="G202" s="16"/>
      <c r="I202" s="16"/>
      <c r="K202" s="16"/>
      <c r="L202" s="3"/>
      <c r="S202" s="5"/>
      <c r="T202" s="6"/>
      <c r="U202" s="4"/>
      <c r="V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S202" s="4"/>
      <c r="AT202" s="4"/>
      <c r="AU202" s="4"/>
      <c r="AV202" s="4"/>
      <c r="AY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</row>
    <row r="203" spans="4:90" ht="12.75">
      <c r="D203" s="1"/>
      <c r="E203" s="2"/>
      <c r="G203" s="16"/>
      <c r="H203" s="16"/>
      <c r="I203" s="16"/>
      <c r="K203" s="16"/>
      <c r="L203" s="3"/>
      <c r="S203" s="5"/>
      <c r="T203" s="6"/>
      <c r="U203" s="4"/>
      <c r="V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S203" s="4"/>
      <c r="AT203" s="4"/>
      <c r="AU203" s="4"/>
      <c r="AV203" s="4"/>
      <c r="AY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</row>
    <row r="204" spans="4:90" ht="12.75">
      <c r="D204" s="1"/>
      <c r="E204" s="2"/>
      <c r="G204" s="16"/>
      <c r="H204" s="16"/>
      <c r="I204" s="16"/>
      <c r="K204" s="16"/>
      <c r="L204" s="3"/>
      <c r="S204" s="5"/>
      <c r="T204" s="6"/>
      <c r="U204" s="4"/>
      <c r="V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S204" s="4"/>
      <c r="AT204" s="4"/>
      <c r="AU204" s="4"/>
      <c r="AV204" s="4"/>
      <c r="AY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</row>
    <row r="205" spans="4:90" ht="12.75">
      <c r="D205" s="1"/>
      <c r="E205" s="2"/>
      <c r="G205" s="16"/>
      <c r="H205" s="16"/>
      <c r="I205" s="16"/>
      <c r="K205" s="16"/>
      <c r="L205" s="3"/>
      <c r="S205" s="5"/>
      <c r="T205" s="6"/>
      <c r="U205" s="4"/>
      <c r="V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S205" s="4"/>
      <c r="AT205" s="4"/>
      <c r="AU205" s="4"/>
      <c r="AV205" s="4"/>
      <c r="AY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</row>
    <row r="206" spans="4:90" ht="12.75">
      <c r="D206" s="1"/>
      <c r="E206" s="2"/>
      <c r="G206" s="16"/>
      <c r="I206" s="16"/>
      <c r="K206" s="16"/>
      <c r="L206" s="3"/>
      <c r="S206" s="5"/>
      <c r="T206" s="6"/>
      <c r="U206" s="4"/>
      <c r="V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S206" s="4"/>
      <c r="AT206" s="4"/>
      <c r="AU206" s="4"/>
      <c r="AV206" s="4"/>
      <c r="AY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</row>
    <row r="207" spans="4:90" ht="12.75">
      <c r="D207" s="1"/>
      <c r="E207" s="2"/>
      <c r="G207" s="16"/>
      <c r="H207" s="16"/>
      <c r="I207" s="16"/>
      <c r="K207" s="16"/>
      <c r="L207" s="3"/>
      <c r="S207" s="5"/>
      <c r="T207" s="6"/>
      <c r="U207" s="4"/>
      <c r="V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S207" s="4"/>
      <c r="AT207" s="4"/>
      <c r="AU207" s="4"/>
      <c r="AV207" s="4"/>
      <c r="AY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</row>
    <row r="208" spans="4:90" ht="12.75">
      <c r="D208" s="1"/>
      <c r="E208" s="2"/>
      <c r="G208" s="16"/>
      <c r="I208" s="16"/>
      <c r="K208" s="16"/>
      <c r="L208" s="3"/>
      <c r="S208" s="5"/>
      <c r="T208" s="6"/>
      <c r="U208" s="4"/>
      <c r="V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S208" s="4"/>
      <c r="AT208" s="4"/>
      <c r="AU208" s="4"/>
      <c r="AV208" s="4"/>
      <c r="AY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</row>
    <row r="209" spans="4:90" ht="12.75">
      <c r="D209" s="1"/>
      <c r="E209" s="2"/>
      <c r="G209" s="16"/>
      <c r="I209" s="16"/>
      <c r="K209" s="16"/>
      <c r="L209" s="3"/>
      <c r="S209" s="5"/>
      <c r="T209" s="6"/>
      <c r="U209" s="4"/>
      <c r="V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S209" s="4"/>
      <c r="AT209" s="4"/>
      <c r="AU209" s="4"/>
      <c r="AV209" s="4"/>
      <c r="AY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</row>
    <row r="210" spans="4:90" ht="12.75">
      <c r="D210" s="1"/>
      <c r="E210" s="2"/>
      <c r="G210" s="16"/>
      <c r="I210" s="16"/>
      <c r="K210" s="16"/>
      <c r="L210" s="3"/>
      <c r="S210" s="5"/>
      <c r="T210" s="6"/>
      <c r="U210" s="4"/>
      <c r="V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S210" s="4"/>
      <c r="AT210" s="4"/>
      <c r="AU210" s="4"/>
      <c r="AV210" s="4"/>
      <c r="AY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</row>
    <row r="211" spans="4:90" ht="12.75">
      <c r="D211" s="1"/>
      <c r="E211" s="2"/>
      <c r="G211" s="16"/>
      <c r="H211" s="16"/>
      <c r="I211" s="16"/>
      <c r="K211" s="16"/>
      <c r="L211" s="3"/>
      <c r="S211" s="5"/>
      <c r="T211" s="6"/>
      <c r="U211" s="4"/>
      <c r="V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S211" s="4"/>
      <c r="AT211" s="4"/>
      <c r="AU211" s="4"/>
      <c r="AV211" s="4"/>
      <c r="AY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</row>
    <row r="212" spans="4:90" ht="12.75">
      <c r="D212" s="1"/>
      <c r="E212" s="2"/>
      <c r="G212" s="16"/>
      <c r="H212" s="16"/>
      <c r="I212" s="16"/>
      <c r="K212" s="16"/>
      <c r="L212" s="3"/>
      <c r="S212" s="5"/>
      <c r="T212" s="6"/>
      <c r="U212" s="4"/>
      <c r="V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S212" s="4"/>
      <c r="AT212" s="4"/>
      <c r="AU212" s="4"/>
      <c r="AV212" s="4"/>
      <c r="AY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</row>
    <row r="213" spans="4:90" ht="12.75">
      <c r="D213" s="1"/>
      <c r="E213" s="2"/>
      <c r="G213" s="16"/>
      <c r="I213" s="16"/>
      <c r="K213" s="16"/>
      <c r="L213" s="3"/>
      <c r="S213" s="5"/>
      <c r="T213" s="6"/>
      <c r="U213" s="4"/>
      <c r="V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S213" s="4"/>
      <c r="AT213" s="4"/>
      <c r="AU213" s="4"/>
      <c r="AV213" s="4"/>
      <c r="AY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</row>
    <row r="214" spans="4:90" ht="12.75">
      <c r="D214" s="1"/>
      <c r="E214" s="2"/>
      <c r="G214" s="16"/>
      <c r="I214" s="16"/>
      <c r="K214" s="16"/>
      <c r="L214" s="3"/>
      <c r="S214" s="5"/>
      <c r="T214" s="6"/>
      <c r="U214" s="4"/>
      <c r="V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S214" s="4"/>
      <c r="AT214" s="4"/>
      <c r="AU214" s="4"/>
      <c r="AV214" s="4"/>
      <c r="AY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</row>
    <row r="215" spans="4:90" ht="12.75">
      <c r="D215" s="1"/>
      <c r="E215" s="2"/>
      <c r="G215" s="16"/>
      <c r="I215" s="16"/>
      <c r="K215" s="16"/>
      <c r="L215" s="3"/>
      <c r="S215" s="5"/>
      <c r="T215" s="6"/>
      <c r="U215" s="4"/>
      <c r="V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S215" s="4"/>
      <c r="AT215" s="4"/>
      <c r="AU215" s="4"/>
      <c r="AV215" s="4"/>
      <c r="AY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</row>
    <row r="216" spans="4:90" ht="12.75">
      <c r="D216" s="1"/>
      <c r="E216" s="2"/>
      <c r="G216" s="16"/>
      <c r="H216" s="16"/>
      <c r="I216" s="16"/>
      <c r="K216" s="16"/>
      <c r="L216" s="3"/>
      <c r="S216" s="5"/>
      <c r="T216" s="6"/>
      <c r="U216" s="4"/>
      <c r="V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S216" s="4"/>
      <c r="AT216" s="4"/>
      <c r="AU216" s="4"/>
      <c r="AV216" s="4"/>
      <c r="AY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</row>
    <row r="217" spans="4:90" ht="12.75">
      <c r="D217" s="1"/>
      <c r="E217" s="2"/>
      <c r="G217" s="16"/>
      <c r="H217" s="16"/>
      <c r="I217" s="16"/>
      <c r="K217" s="16"/>
      <c r="L217" s="3"/>
      <c r="S217" s="5"/>
      <c r="T217" s="6"/>
      <c r="U217" s="4"/>
      <c r="V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S217" s="4"/>
      <c r="AT217" s="4"/>
      <c r="AU217" s="4"/>
      <c r="AV217" s="4"/>
      <c r="AY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</row>
    <row r="218" spans="4:90" ht="12.75">
      <c r="D218" s="1"/>
      <c r="E218" s="2"/>
      <c r="G218" s="16"/>
      <c r="H218" s="16"/>
      <c r="I218" s="16"/>
      <c r="K218" s="16"/>
      <c r="L218" s="3"/>
      <c r="S218" s="5"/>
      <c r="T218" s="6"/>
      <c r="U218" s="4"/>
      <c r="V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S218" s="4"/>
      <c r="AT218" s="4"/>
      <c r="AU218" s="4"/>
      <c r="AV218" s="4"/>
      <c r="AY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</row>
    <row r="219" spans="4:90" ht="12.75">
      <c r="D219" s="1"/>
      <c r="E219" s="2"/>
      <c r="G219" s="16"/>
      <c r="H219" s="16"/>
      <c r="I219" s="16"/>
      <c r="K219" s="16"/>
      <c r="L219" s="3"/>
      <c r="S219" s="5"/>
      <c r="T219" s="6"/>
      <c r="U219" s="4"/>
      <c r="V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S219" s="4"/>
      <c r="AT219" s="4"/>
      <c r="AU219" s="4"/>
      <c r="AV219" s="4"/>
      <c r="AY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</row>
    <row r="220" spans="4:90" ht="12.75">
      <c r="D220" s="1"/>
      <c r="E220" s="2"/>
      <c r="G220" s="16"/>
      <c r="H220" s="16"/>
      <c r="I220" s="16"/>
      <c r="K220" s="16"/>
      <c r="L220" s="3"/>
      <c r="S220" s="5"/>
      <c r="T220" s="6"/>
      <c r="U220" s="4"/>
      <c r="V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S220" s="4"/>
      <c r="AT220" s="4"/>
      <c r="AU220" s="4"/>
      <c r="AV220" s="4"/>
      <c r="AY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</row>
    <row r="221" spans="4:90" ht="12.75">
      <c r="D221" s="1"/>
      <c r="E221" s="2"/>
      <c r="G221" s="16"/>
      <c r="H221" s="16"/>
      <c r="I221" s="16"/>
      <c r="K221" s="16"/>
      <c r="L221" s="3"/>
      <c r="S221" s="5"/>
      <c r="T221" s="6"/>
      <c r="U221" s="4"/>
      <c r="V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S221" s="4"/>
      <c r="AT221" s="4"/>
      <c r="AU221" s="4"/>
      <c r="AV221" s="4"/>
      <c r="AY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</row>
    <row r="222" spans="4:90" ht="12.75">
      <c r="D222" s="1"/>
      <c r="E222" s="2"/>
      <c r="G222" s="16"/>
      <c r="I222" s="16"/>
      <c r="K222" s="16"/>
      <c r="L222" s="3"/>
      <c r="S222" s="5"/>
      <c r="T222" s="6"/>
      <c r="U222" s="4"/>
      <c r="V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S222" s="4"/>
      <c r="AT222" s="4"/>
      <c r="AU222" s="4"/>
      <c r="AV222" s="4"/>
      <c r="AY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</row>
    <row r="223" spans="4:90" ht="12.75">
      <c r="D223" s="1"/>
      <c r="E223" s="2"/>
      <c r="G223" s="16"/>
      <c r="I223" s="16"/>
      <c r="K223" s="16"/>
      <c r="L223" s="3"/>
      <c r="S223" s="5"/>
      <c r="T223" s="6"/>
      <c r="U223" s="4"/>
      <c r="V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S223" s="4"/>
      <c r="AT223" s="4"/>
      <c r="AU223" s="4"/>
      <c r="AV223" s="4"/>
      <c r="AY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</row>
    <row r="224" spans="4:90" ht="12.75">
      <c r="D224" s="1"/>
      <c r="E224" s="2"/>
      <c r="G224" s="16"/>
      <c r="I224" s="16"/>
      <c r="K224" s="16"/>
      <c r="L224" s="3"/>
      <c r="S224" s="5"/>
      <c r="T224" s="6"/>
      <c r="U224" s="4"/>
      <c r="V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S224" s="4"/>
      <c r="AT224" s="4"/>
      <c r="AU224" s="4"/>
      <c r="AV224" s="4"/>
      <c r="AY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4:90" ht="12.75">
      <c r="D225" s="1"/>
      <c r="E225" s="2"/>
      <c r="G225" s="16"/>
      <c r="I225" s="16"/>
      <c r="K225" s="16"/>
      <c r="L225" s="3"/>
      <c r="S225" s="5"/>
      <c r="T225" s="6"/>
      <c r="U225" s="4"/>
      <c r="V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S225" s="4"/>
      <c r="AT225" s="4"/>
      <c r="AU225" s="4"/>
      <c r="AV225" s="4"/>
      <c r="AY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4:90" ht="12.75">
      <c r="D226" s="1"/>
      <c r="E226" s="2"/>
      <c r="G226" s="16"/>
      <c r="I226" s="16"/>
      <c r="K226" s="16"/>
      <c r="L226" s="3"/>
      <c r="S226" s="5"/>
      <c r="T226" s="6"/>
      <c r="U226" s="4"/>
      <c r="V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S226" s="4"/>
      <c r="AT226" s="4"/>
      <c r="AU226" s="4"/>
      <c r="AV226" s="4"/>
      <c r="AY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4:90" ht="12.75">
      <c r="D227" s="1"/>
      <c r="E227" s="2"/>
      <c r="G227" s="16"/>
      <c r="I227" s="16"/>
      <c r="K227" s="16"/>
      <c r="L227" s="3"/>
      <c r="S227" s="5"/>
      <c r="T227" s="6"/>
      <c r="U227" s="4"/>
      <c r="V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S227" s="4"/>
      <c r="AT227" s="4"/>
      <c r="AU227" s="4"/>
      <c r="AV227" s="4"/>
      <c r="AY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4:90" ht="12.75">
      <c r="D228" s="1"/>
      <c r="E228" s="2"/>
      <c r="G228" s="16"/>
      <c r="I228" s="16"/>
      <c r="K228" s="16"/>
      <c r="L228" s="3"/>
      <c r="S228" s="5"/>
      <c r="T228" s="6"/>
      <c r="U228" s="4"/>
      <c r="V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S228" s="4"/>
      <c r="AT228" s="4"/>
      <c r="AU228" s="4"/>
      <c r="AV228" s="4"/>
      <c r="AY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4:90" ht="12.75">
      <c r="D229" s="1"/>
      <c r="E229" s="2"/>
      <c r="G229" s="16"/>
      <c r="H229" s="16"/>
      <c r="I229" s="16"/>
      <c r="K229" s="16"/>
      <c r="L229" s="3"/>
      <c r="S229" s="5"/>
      <c r="T229" s="6"/>
      <c r="U229" s="4"/>
      <c r="V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S229" s="4"/>
      <c r="AT229" s="4"/>
      <c r="AU229" s="4"/>
      <c r="AV229" s="4"/>
      <c r="AY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4:90" ht="12.75">
      <c r="D230" s="1"/>
      <c r="E230" s="2"/>
      <c r="G230" s="16"/>
      <c r="H230" s="16"/>
      <c r="I230" s="16"/>
      <c r="K230" s="16"/>
      <c r="L230" s="3"/>
      <c r="S230" s="5"/>
      <c r="T230" s="6"/>
      <c r="U230" s="4"/>
      <c r="V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S230" s="4"/>
      <c r="AT230" s="4"/>
      <c r="AU230" s="4"/>
      <c r="AV230" s="4"/>
      <c r="AY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4:90" ht="12.75">
      <c r="D231" s="1"/>
      <c r="E231" s="2"/>
      <c r="G231" s="16"/>
      <c r="H231" s="16"/>
      <c r="I231" s="16"/>
      <c r="K231" s="16"/>
      <c r="L231" s="3"/>
      <c r="S231" s="5"/>
      <c r="T231" s="6"/>
      <c r="U231" s="4"/>
      <c r="V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S231" s="4"/>
      <c r="AT231" s="4"/>
      <c r="AU231" s="4"/>
      <c r="AV231" s="4"/>
      <c r="AY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4:90" ht="12.75">
      <c r="D232" s="1"/>
      <c r="E232" s="2"/>
      <c r="G232" s="16"/>
      <c r="H232" s="16"/>
      <c r="I232" s="16"/>
      <c r="K232" s="16"/>
      <c r="L232" s="3"/>
      <c r="S232" s="5"/>
      <c r="T232" s="6"/>
      <c r="U232" s="4"/>
      <c r="V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S232" s="4"/>
      <c r="AT232" s="4"/>
      <c r="AU232" s="4"/>
      <c r="AV232" s="4"/>
      <c r="AY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4:90" ht="12.75">
      <c r="D233" s="1"/>
      <c r="E233" s="2"/>
      <c r="G233" s="16"/>
      <c r="H233" s="16"/>
      <c r="I233" s="16"/>
      <c r="K233" s="16"/>
      <c r="L233" s="3"/>
      <c r="S233" s="5"/>
      <c r="T233" s="6"/>
      <c r="U233" s="4"/>
      <c r="V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S233" s="4"/>
      <c r="AT233" s="4"/>
      <c r="AU233" s="4"/>
      <c r="AV233" s="4"/>
      <c r="AY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4:90" ht="12.75">
      <c r="D234" s="1"/>
      <c r="E234" s="2"/>
      <c r="G234" s="16"/>
      <c r="I234" s="16"/>
      <c r="K234" s="16"/>
      <c r="L234" s="3"/>
      <c r="S234" s="5"/>
      <c r="T234" s="6"/>
      <c r="U234" s="4"/>
      <c r="V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S234" s="4"/>
      <c r="AT234" s="4"/>
      <c r="AU234" s="4"/>
      <c r="AV234" s="4"/>
      <c r="AY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4:90" ht="12.75">
      <c r="D235" s="1"/>
      <c r="E235" s="2"/>
      <c r="G235" s="16"/>
      <c r="H235" s="16"/>
      <c r="I235" s="16"/>
      <c r="K235" s="16"/>
      <c r="L235" s="3"/>
      <c r="S235" s="5"/>
      <c r="T235" s="6"/>
      <c r="U235" s="4"/>
      <c r="V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S235" s="4"/>
      <c r="AT235" s="4"/>
      <c r="AU235" s="4"/>
      <c r="AV235" s="4"/>
      <c r="AY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4:90" ht="12.75">
      <c r="D236" s="1"/>
      <c r="E236" s="2"/>
      <c r="G236" s="16"/>
      <c r="H236" s="16"/>
      <c r="I236" s="16"/>
      <c r="K236" s="16"/>
      <c r="L236" s="3"/>
      <c r="S236" s="5"/>
      <c r="T236" s="6"/>
      <c r="U236" s="4"/>
      <c r="V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S236" s="4"/>
      <c r="AT236" s="4"/>
      <c r="AU236" s="4"/>
      <c r="AV236" s="4"/>
      <c r="AY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4:90" ht="12.75">
      <c r="D237" s="1"/>
      <c r="E237" s="2"/>
      <c r="G237" s="16"/>
      <c r="H237" s="16"/>
      <c r="I237" s="16"/>
      <c r="K237" s="16"/>
      <c r="L237" s="3"/>
      <c r="S237" s="5"/>
      <c r="T237" s="6"/>
      <c r="U237" s="4"/>
      <c r="V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S237" s="4"/>
      <c r="AT237" s="4"/>
      <c r="AU237" s="4"/>
      <c r="AV237" s="4"/>
      <c r="AY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4:90" ht="12.75">
      <c r="D238" s="1"/>
      <c r="E238" s="2"/>
      <c r="G238" s="16"/>
      <c r="H238" s="16"/>
      <c r="I238" s="16"/>
      <c r="K238" s="16"/>
      <c r="L238" s="3"/>
      <c r="S238" s="5"/>
      <c r="T238" s="6"/>
      <c r="U238" s="4"/>
      <c r="V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S238" s="4"/>
      <c r="AT238" s="4"/>
      <c r="AU238" s="4"/>
      <c r="AV238" s="4"/>
      <c r="AY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4:90" ht="12.75">
      <c r="D239" s="1"/>
      <c r="E239" s="2"/>
      <c r="G239" s="16"/>
      <c r="I239" s="16"/>
      <c r="K239" s="16"/>
      <c r="L239" s="3"/>
      <c r="S239" s="5"/>
      <c r="T239" s="6"/>
      <c r="U239" s="4"/>
      <c r="V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S239" s="4"/>
      <c r="AT239" s="4"/>
      <c r="AU239" s="4"/>
      <c r="AV239" s="4"/>
      <c r="AY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4:90" ht="12.75">
      <c r="D240" s="1"/>
      <c r="E240" s="2"/>
      <c r="G240" s="16"/>
      <c r="H240" s="16"/>
      <c r="I240" s="16"/>
      <c r="K240" s="16"/>
      <c r="L240" s="3"/>
      <c r="S240" s="5"/>
      <c r="T240" s="6"/>
      <c r="U240" s="4"/>
      <c r="V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S240" s="4"/>
      <c r="AT240" s="4"/>
      <c r="AU240" s="4"/>
      <c r="AV240" s="4"/>
      <c r="AY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4:90" ht="12.75">
      <c r="D241" s="1"/>
      <c r="E241" s="2"/>
      <c r="G241" s="16"/>
      <c r="H241" s="16"/>
      <c r="I241" s="16"/>
      <c r="K241" s="16"/>
      <c r="L241" s="3"/>
      <c r="S241" s="5"/>
      <c r="T241" s="6"/>
      <c r="U241" s="4"/>
      <c r="V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S241" s="4"/>
      <c r="AT241" s="4"/>
      <c r="AU241" s="4"/>
      <c r="AV241" s="4"/>
      <c r="AY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4:90" ht="12.75">
      <c r="D242" s="1"/>
      <c r="E242" s="2"/>
      <c r="G242" s="16"/>
      <c r="I242" s="16"/>
      <c r="K242" s="16"/>
      <c r="L242" s="3"/>
      <c r="S242" s="5"/>
      <c r="T242" s="6"/>
      <c r="U242" s="4"/>
      <c r="V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S242" s="4"/>
      <c r="AT242" s="4"/>
      <c r="AU242" s="4"/>
      <c r="AV242" s="4"/>
      <c r="AY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4:90" ht="12.75">
      <c r="D243" s="1"/>
      <c r="E243" s="2"/>
      <c r="G243" s="16"/>
      <c r="I243" s="16"/>
      <c r="K243" s="16"/>
      <c r="L243" s="3"/>
      <c r="S243" s="5"/>
      <c r="T243" s="6"/>
      <c r="U243" s="4"/>
      <c r="V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S243" s="4"/>
      <c r="AT243" s="4"/>
      <c r="AU243" s="4"/>
      <c r="AV243" s="4"/>
      <c r="AY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4:90" ht="12.75">
      <c r="D244" s="1"/>
      <c r="E244" s="2"/>
      <c r="G244" s="16"/>
      <c r="I244" s="16"/>
      <c r="K244" s="16"/>
      <c r="L244" s="3"/>
      <c r="S244" s="5"/>
      <c r="T244" s="6"/>
      <c r="U244" s="4"/>
      <c r="V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S244" s="4"/>
      <c r="AT244" s="4"/>
      <c r="AU244" s="4"/>
      <c r="AV244" s="4"/>
      <c r="AY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4:90" ht="12.75">
      <c r="D245" s="1"/>
      <c r="E245" s="2"/>
      <c r="G245" s="16"/>
      <c r="H245" s="16"/>
      <c r="I245" s="16"/>
      <c r="K245" s="16"/>
      <c r="L245" s="3"/>
      <c r="S245" s="5"/>
      <c r="T245" s="6"/>
      <c r="U245" s="4"/>
      <c r="V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S245" s="4"/>
      <c r="AT245" s="4"/>
      <c r="AU245" s="4"/>
      <c r="AV245" s="4"/>
      <c r="AY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4:90" ht="12.75">
      <c r="D246" s="1"/>
      <c r="E246" s="2"/>
      <c r="G246" s="16"/>
      <c r="H246" s="16"/>
      <c r="I246" s="16"/>
      <c r="K246" s="16"/>
      <c r="L246" s="3"/>
      <c r="S246" s="5"/>
      <c r="T246" s="6"/>
      <c r="U246" s="4"/>
      <c r="V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S246" s="4"/>
      <c r="AT246" s="4"/>
      <c r="AU246" s="4"/>
      <c r="AV246" s="4"/>
      <c r="AY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4:90" ht="12.75">
      <c r="D247" s="1"/>
      <c r="E247" s="2"/>
      <c r="G247" s="16"/>
      <c r="H247" s="16"/>
      <c r="I247" s="16"/>
      <c r="K247" s="16"/>
      <c r="L247" s="3"/>
      <c r="S247" s="5"/>
      <c r="T247" s="6"/>
      <c r="U247" s="4"/>
      <c r="V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S247" s="4"/>
      <c r="AT247" s="4"/>
      <c r="AU247" s="4"/>
      <c r="AV247" s="4"/>
      <c r="AY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4:90" ht="12.75">
      <c r="D248" s="1"/>
      <c r="E248" s="2"/>
      <c r="G248" s="16"/>
      <c r="H248" s="16"/>
      <c r="I248" s="16"/>
      <c r="K248" s="16"/>
      <c r="L248" s="3"/>
      <c r="S248" s="5"/>
      <c r="T248" s="6"/>
      <c r="U248" s="4"/>
      <c r="V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S248" s="4"/>
      <c r="AT248" s="4"/>
      <c r="AU248" s="4"/>
      <c r="AV248" s="4"/>
      <c r="AY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4:90" ht="12.75">
      <c r="D249" s="1"/>
      <c r="E249" s="2"/>
      <c r="G249" s="16"/>
      <c r="H249" s="16"/>
      <c r="I249" s="16"/>
      <c r="K249" s="16"/>
      <c r="L249" s="3"/>
      <c r="S249" s="5"/>
      <c r="T249" s="6"/>
      <c r="U249" s="4"/>
      <c r="V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S249" s="4"/>
      <c r="AT249" s="4"/>
      <c r="AU249" s="4"/>
      <c r="AV249" s="4"/>
      <c r="AY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4:90" ht="12.75">
      <c r="D250" s="1"/>
      <c r="E250" s="2"/>
      <c r="G250" s="16"/>
      <c r="H250" s="16"/>
      <c r="I250" s="16"/>
      <c r="K250" s="16"/>
      <c r="L250" s="3"/>
      <c r="S250" s="5"/>
      <c r="T250" s="6"/>
      <c r="U250" s="4"/>
      <c r="V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S250" s="4"/>
      <c r="AT250" s="4"/>
      <c r="AU250" s="4"/>
      <c r="AV250" s="4"/>
      <c r="AY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4:90" ht="12.75">
      <c r="D251" s="1"/>
      <c r="E251" s="2"/>
      <c r="G251" s="16"/>
      <c r="H251" s="16"/>
      <c r="I251" s="16"/>
      <c r="K251" s="16"/>
      <c r="L251" s="3"/>
      <c r="S251" s="5"/>
      <c r="T251" s="6"/>
      <c r="U251" s="4"/>
      <c r="V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S251" s="4"/>
      <c r="AT251" s="4"/>
      <c r="AU251" s="4"/>
      <c r="AV251" s="4"/>
      <c r="AY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4:90" ht="12.75">
      <c r="D252" s="1"/>
      <c r="E252" s="2"/>
      <c r="G252" s="16"/>
      <c r="H252" s="16"/>
      <c r="I252" s="16"/>
      <c r="K252" s="16"/>
      <c r="L252" s="3"/>
      <c r="S252" s="5"/>
      <c r="T252" s="6"/>
      <c r="U252" s="4"/>
      <c r="V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S252" s="4"/>
      <c r="AT252" s="4"/>
      <c r="AU252" s="4"/>
      <c r="AV252" s="4"/>
      <c r="AY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4:90" ht="12.75">
      <c r="D253" s="1"/>
      <c r="E253" s="2"/>
      <c r="G253" s="16"/>
      <c r="I253" s="16"/>
      <c r="K253" s="16"/>
      <c r="L253" s="3"/>
      <c r="S253" s="5"/>
      <c r="T253" s="6"/>
      <c r="U253" s="4"/>
      <c r="V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S253" s="4"/>
      <c r="AT253" s="4"/>
      <c r="AU253" s="4"/>
      <c r="AV253" s="4"/>
      <c r="AY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4:90" ht="12.75">
      <c r="D254" s="1"/>
      <c r="E254" s="2"/>
      <c r="G254" s="16"/>
      <c r="I254" s="16"/>
      <c r="K254" s="16"/>
      <c r="L254" s="3"/>
      <c r="S254" s="5"/>
      <c r="T254" s="6"/>
      <c r="U254" s="4"/>
      <c r="V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S254" s="4"/>
      <c r="AT254" s="4"/>
      <c r="AU254" s="4"/>
      <c r="AV254" s="4"/>
      <c r="AY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4:90" ht="12.75">
      <c r="D255" s="1"/>
      <c r="E255" s="2"/>
      <c r="G255" s="16"/>
      <c r="H255" s="16"/>
      <c r="I255" s="16"/>
      <c r="K255" s="16"/>
      <c r="L255" s="3"/>
      <c r="S255" s="5"/>
      <c r="T255" s="6"/>
      <c r="U255" s="4"/>
      <c r="V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S255" s="4"/>
      <c r="AT255" s="4"/>
      <c r="AU255" s="4"/>
      <c r="AV255" s="4"/>
      <c r="AY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4:90" ht="12.75">
      <c r="D256" s="1"/>
      <c r="E256" s="2"/>
      <c r="G256" s="16"/>
      <c r="H256" s="16"/>
      <c r="I256" s="16"/>
      <c r="K256" s="16"/>
      <c r="L256" s="3"/>
      <c r="S256" s="5"/>
      <c r="T256" s="6"/>
      <c r="U256" s="4"/>
      <c r="V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S256" s="4"/>
      <c r="AT256" s="4"/>
      <c r="AU256" s="4"/>
      <c r="AV256" s="4"/>
      <c r="AY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4:90" ht="12.75">
      <c r="D257" s="1"/>
      <c r="E257" s="2"/>
      <c r="G257" s="16"/>
      <c r="H257" s="16"/>
      <c r="I257" s="16"/>
      <c r="K257" s="16"/>
      <c r="L257" s="3"/>
      <c r="S257" s="5"/>
      <c r="T257" s="6"/>
      <c r="U257" s="4"/>
      <c r="V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S257" s="4"/>
      <c r="AT257" s="4"/>
      <c r="AU257" s="4"/>
      <c r="AV257" s="4"/>
      <c r="AY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4:90" ht="12.75">
      <c r="D258" s="1"/>
      <c r="E258" s="2"/>
      <c r="G258" s="16"/>
      <c r="H258" s="16"/>
      <c r="I258" s="16"/>
      <c r="K258" s="16"/>
      <c r="L258" s="3"/>
      <c r="S258" s="5"/>
      <c r="T258" s="6"/>
      <c r="U258" s="4"/>
      <c r="V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S258" s="4"/>
      <c r="AT258" s="4"/>
      <c r="AU258" s="4"/>
      <c r="AV258" s="4"/>
      <c r="AY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4:90" ht="12.75">
      <c r="D259" s="1"/>
      <c r="E259" s="2"/>
      <c r="G259" s="16"/>
      <c r="H259" s="16"/>
      <c r="I259" s="16"/>
      <c r="K259" s="16"/>
      <c r="L259" s="3"/>
      <c r="S259" s="5"/>
      <c r="T259" s="6"/>
      <c r="U259" s="4"/>
      <c r="V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S259" s="4"/>
      <c r="AT259" s="4"/>
      <c r="AU259" s="4"/>
      <c r="AV259" s="4"/>
      <c r="AY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4:90" ht="12.75">
      <c r="D260" s="1"/>
      <c r="E260" s="2"/>
      <c r="G260" s="16"/>
      <c r="I260" s="16"/>
      <c r="K260" s="16"/>
      <c r="L260" s="3"/>
      <c r="S260" s="5"/>
      <c r="T260" s="6"/>
      <c r="U260" s="4"/>
      <c r="V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S260" s="4"/>
      <c r="AT260" s="4"/>
      <c r="AU260" s="4"/>
      <c r="AV260" s="4"/>
      <c r="AY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4:90" ht="12.75">
      <c r="D261" s="1"/>
      <c r="E261" s="2"/>
      <c r="G261" s="16"/>
      <c r="I261" s="16"/>
      <c r="K261" s="16"/>
      <c r="L261" s="3"/>
      <c r="S261" s="5"/>
      <c r="T261" s="6"/>
      <c r="U261" s="4"/>
      <c r="V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S261" s="4"/>
      <c r="AT261" s="4"/>
      <c r="AU261" s="4"/>
      <c r="AV261" s="4"/>
      <c r="AY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</row>
    <row r="262" spans="4:90" ht="12.75">
      <c r="D262" s="1"/>
      <c r="E262" s="2"/>
      <c r="G262" s="16"/>
      <c r="H262" s="16"/>
      <c r="I262" s="16"/>
      <c r="K262" s="16"/>
      <c r="L262" s="3"/>
      <c r="S262" s="5"/>
      <c r="T262" s="6"/>
      <c r="U262" s="4"/>
      <c r="V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S262" s="4"/>
      <c r="AT262" s="4"/>
      <c r="AU262" s="4"/>
      <c r="AV262" s="4"/>
      <c r="AY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</row>
    <row r="263" spans="4:90" ht="12.75">
      <c r="D263" s="1"/>
      <c r="E263" s="2"/>
      <c r="G263" s="16"/>
      <c r="I263" s="16"/>
      <c r="K263" s="16"/>
      <c r="L263" s="3"/>
      <c r="S263" s="5"/>
      <c r="T263" s="6"/>
      <c r="U263" s="4"/>
      <c r="V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S263" s="4"/>
      <c r="AT263" s="4"/>
      <c r="AU263" s="4"/>
      <c r="AV263" s="4"/>
      <c r="AY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4:90" ht="12.75">
      <c r="D264" s="1"/>
      <c r="E264" s="2"/>
      <c r="G264" s="16"/>
      <c r="I264" s="16"/>
      <c r="K264" s="16"/>
      <c r="L264" s="3"/>
      <c r="S264" s="5"/>
      <c r="T264" s="6"/>
      <c r="U264" s="4"/>
      <c r="V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S264" s="4"/>
      <c r="AT264" s="4"/>
      <c r="AU264" s="4"/>
      <c r="AV264" s="4"/>
      <c r="AY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</row>
    <row r="265" spans="4:90" ht="12.75">
      <c r="D265" s="1"/>
      <c r="E265" s="2"/>
      <c r="G265" s="16"/>
      <c r="I265" s="16"/>
      <c r="K265" s="16"/>
      <c r="L265" s="3"/>
      <c r="S265" s="5"/>
      <c r="T265" s="6"/>
      <c r="U265" s="4"/>
      <c r="V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S265" s="4"/>
      <c r="AT265" s="4"/>
      <c r="AU265" s="4"/>
      <c r="AV265" s="4"/>
      <c r="AY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</row>
    <row r="266" spans="4:90" ht="12.75">
      <c r="D266" s="1"/>
      <c r="E266" s="2"/>
      <c r="G266" s="16"/>
      <c r="H266" s="16"/>
      <c r="I266" s="16"/>
      <c r="K266" s="16"/>
      <c r="L266" s="3"/>
      <c r="S266" s="5"/>
      <c r="T266" s="6"/>
      <c r="U266" s="4"/>
      <c r="V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S266" s="4"/>
      <c r="AT266" s="4"/>
      <c r="AU266" s="4"/>
      <c r="AV266" s="4"/>
      <c r="AY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</row>
    <row r="267" spans="4:90" ht="12.75">
      <c r="D267" s="1"/>
      <c r="E267" s="2"/>
      <c r="G267" s="16"/>
      <c r="H267" s="16"/>
      <c r="I267" s="16"/>
      <c r="K267" s="16"/>
      <c r="L267" s="3"/>
      <c r="S267" s="5"/>
      <c r="T267" s="6"/>
      <c r="U267" s="4"/>
      <c r="V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S267" s="4"/>
      <c r="AT267" s="4"/>
      <c r="AU267" s="4"/>
      <c r="AV267" s="4"/>
      <c r="AY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</row>
    <row r="268" spans="4:90" ht="12.75">
      <c r="D268" s="1"/>
      <c r="E268" s="2"/>
      <c r="G268" s="16"/>
      <c r="H268" s="16"/>
      <c r="I268" s="16"/>
      <c r="K268" s="16"/>
      <c r="L268" s="3"/>
      <c r="S268" s="5"/>
      <c r="T268" s="6"/>
      <c r="U268" s="4"/>
      <c r="V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S268" s="4"/>
      <c r="AT268" s="4"/>
      <c r="AU268" s="4"/>
      <c r="AV268" s="4"/>
      <c r="AY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</row>
    <row r="269" spans="4:90" ht="12.75">
      <c r="D269" s="1"/>
      <c r="E269" s="2"/>
      <c r="G269" s="16"/>
      <c r="I269" s="16"/>
      <c r="K269" s="16"/>
      <c r="L269" s="3"/>
      <c r="S269" s="5"/>
      <c r="T269" s="6"/>
      <c r="U269" s="4"/>
      <c r="V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S269" s="4"/>
      <c r="AT269" s="4"/>
      <c r="AU269" s="4"/>
      <c r="AV269" s="4"/>
      <c r="AY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</row>
    <row r="270" spans="4:90" ht="12.75">
      <c r="D270" s="1"/>
      <c r="E270" s="2"/>
      <c r="G270" s="16"/>
      <c r="I270" s="16"/>
      <c r="K270" s="16"/>
      <c r="L270" s="3"/>
      <c r="S270" s="5"/>
      <c r="T270" s="6"/>
      <c r="U270" s="4"/>
      <c r="V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S270" s="4"/>
      <c r="AT270" s="4"/>
      <c r="AU270" s="4"/>
      <c r="AV270" s="4"/>
      <c r="AY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</row>
    <row r="271" spans="4:90" ht="12.75">
      <c r="D271" s="1"/>
      <c r="E271" s="2"/>
      <c r="G271" s="16"/>
      <c r="I271" s="16"/>
      <c r="K271" s="16"/>
      <c r="L271" s="3"/>
      <c r="S271" s="5"/>
      <c r="T271" s="6"/>
      <c r="U271" s="4"/>
      <c r="V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S271" s="4"/>
      <c r="AT271" s="4"/>
      <c r="AU271" s="4"/>
      <c r="AV271" s="4"/>
      <c r="AY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</row>
    <row r="272" spans="4:90" ht="12.75">
      <c r="D272" s="1"/>
      <c r="E272" s="2"/>
      <c r="G272" s="16"/>
      <c r="I272" s="16"/>
      <c r="K272" s="16"/>
      <c r="L272" s="3"/>
      <c r="S272" s="5"/>
      <c r="T272" s="6"/>
      <c r="U272" s="4"/>
      <c r="V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S272" s="4"/>
      <c r="AT272" s="4"/>
      <c r="AU272" s="4"/>
      <c r="AV272" s="4"/>
      <c r="AY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4:90" ht="12.75">
      <c r="D273" s="1"/>
      <c r="E273" s="2"/>
      <c r="G273" s="16"/>
      <c r="I273" s="16"/>
      <c r="K273" s="16"/>
      <c r="L273" s="3"/>
      <c r="S273" s="5"/>
      <c r="T273" s="6"/>
      <c r="U273" s="4"/>
      <c r="V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S273" s="4"/>
      <c r="AT273" s="4"/>
      <c r="AU273" s="4"/>
      <c r="AV273" s="4"/>
      <c r="AY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</row>
    <row r="274" spans="4:90" ht="12.75">
      <c r="D274" s="1"/>
      <c r="E274" s="2"/>
      <c r="G274" s="16"/>
      <c r="I274" s="16"/>
      <c r="K274" s="16"/>
      <c r="L274" s="3"/>
      <c r="S274" s="5"/>
      <c r="T274" s="6"/>
      <c r="U274" s="4"/>
      <c r="V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S274" s="4"/>
      <c r="AT274" s="4"/>
      <c r="AU274" s="4"/>
      <c r="AV274" s="4"/>
      <c r="AY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</row>
    <row r="275" spans="4:90" ht="12.75">
      <c r="D275" s="1"/>
      <c r="E275" s="2"/>
      <c r="G275" s="16"/>
      <c r="H275" s="16"/>
      <c r="I275" s="16"/>
      <c r="K275" s="16"/>
      <c r="L275" s="3"/>
      <c r="S275" s="5"/>
      <c r="T275" s="6"/>
      <c r="U275" s="4"/>
      <c r="V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S275" s="4"/>
      <c r="AT275" s="4"/>
      <c r="AU275" s="4"/>
      <c r="AV275" s="4"/>
      <c r="AY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4:90" ht="12.75">
      <c r="D276" s="1"/>
      <c r="E276" s="2"/>
      <c r="G276" s="16"/>
      <c r="H276" s="16"/>
      <c r="I276" s="16"/>
      <c r="K276" s="16"/>
      <c r="L276" s="3"/>
      <c r="S276" s="5"/>
      <c r="T276" s="6"/>
      <c r="U276" s="4"/>
      <c r="V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S276" s="4"/>
      <c r="AT276" s="4"/>
      <c r="AU276" s="4"/>
      <c r="AV276" s="4"/>
      <c r="AY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</row>
    <row r="277" spans="4:90" ht="12.75">
      <c r="D277" s="1"/>
      <c r="E277" s="2"/>
      <c r="G277" s="16"/>
      <c r="H277" s="16"/>
      <c r="I277" s="16"/>
      <c r="K277" s="16"/>
      <c r="L277" s="3"/>
      <c r="S277" s="5"/>
      <c r="T277" s="6"/>
      <c r="U277" s="4"/>
      <c r="V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S277" s="4"/>
      <c r="AT277" s="4"/>
      <c r="AU277" s="4"/>
      <c r="AV277" s="4"/>
      <c r="AY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</row>
    <row r="278" spans="4:90" ht="12.75">
      <c r="D278" s="1"/>
      <c r="E278" s="2"/>
      <c r="G278" s="16"/>
      <c r="H278" s="16"/>
      <c r="I278" s="16"/>
      <c r="K278" s="16"/>
      <c r="L278" s="3"/>
      <c r="S278" s="5"/>
      <c r="T278" s="6"/>
      <c r="U278" s="4"/>
      <c r="V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S278" s="4"/>
      <c r="AT278" s="4"/>
      <c r="AU278" s="4"/>
      <c r="AV278" s="4"/>
      <c r="AY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</row>
    <row r="279" spans="4:90" ht="12.75">
      <c r="D279" s="1"/>
      <c r="E279" s="2"/>
      <c r="G279" s="16"/>
      <c r="H279" s="16"/>
      <c r="I279" s="16"/>
      <c r="K279" s="16"/>
      <c r="L279" s="3"/>
      <c r="S279" s="5"/>
      <c r="T279" s="6"/>
      <c r="U279" s="4"/>
      <c r="V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S279" s="4"/>
      <c r="AT279" s="4"/>
      <c r="AU279" s="4"/>
      <c r="AV279" s="4"/>
      <c r="AY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</row>
    <row r="280" spans="4:90" ht="12.75">
      <c r="D280" s="1"/>
      <c r="E280" s="2"/>
      <c r="G280" s="16"/>
      <c r="H280" s="16"/>
      <c r="I280" s="16"/>
      <c r="K280" s="16"/>
      <c r="L280" s="3"/>
      <c r="S280" s="5"/>
      <c r="T280" s="6"/>
      <c r="U280" s="4"/>
      <c r="V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S280" s="4"/>
      <c r="AT280" s="4"/>
      <c r="AU280" s="4"/>
      <c r="AV280" s="4"/>
      <c r="AY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</row>
    <row r="281" spans="4:90" ht="12.75">
      <c r="D281" s="1"/>
      <c r="E281" s="2"/>
      <c r="G281" s="16"/>
      <c r="I281" s="16"/>
      <c r="K281" s="16"/>
      <c r="L281" s="3"/>
      <c r="S281" s="5"/>
      <c r="T281" s="6"/>
      <c r="U281" s="4"/>
      <c r="V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S281" s="4"/>
      <c r="AT281" s="4"/>
      <c r="AU281" s="4"/>
      <c r="AV281" s="4"/>
      <c r="AY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</row>
    <row r="282" spans="4:90" ht="12.75">
      <c r="D282" s="1"/>
      <c r="E282" s="2"/>
      <c r="G282" s="16"/>
      <c r="I282" s="16"/>
      <c r="K282" s="16"/>
      <c r="L282" s="3"/>
      <c r="S282" s="5"/>
      <c r="T282" s="6"/>
      <c r="U282" s="4"/>
      <c r="V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S282" s="4"/>
      <c r="AT282" s="4"/>
      <c r="AU282" s="4"/>
      <c r="AV282" s="4"/>
      <c r="AY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</row>
    <row r="283" spans="4:90" ht="12.75">
      <c r="D283" s="1"/>
      <c r="E283" s="2"/>
      <c r="G283" s="16"/>
      <c r="I283" s="16"/>
      <c r="K283" s="16"/>
      <c r="L283" s="3"/>
      <c r="S283" s="5"/>
      <c r="T283" s="6"/>
      <c r="U283" s="4"/>
      <c r="V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S283" s="4"/>
      <c r="AT283" s="4"/>
      <c r="AU283" s="4"/>
      <c r="AV283" s="4"/>
      <c r="AY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</row>
    <row r="284" spans="4:90" ht="12.75">
      <c r="D284" s="1"/>
      <c r="E284" s="2"/>
      <c r="G284" s="16"/>
      <c r="H284" s="16"/>
      <c r="I284" s="16"/>
      <c r="K284" s="16"/>
      <c r="L284" s="3"/>
      <c r="S284" s="5"/>
      <c r="T284" s="6"/>
      <c r="U284" s="4"/>
      <c r="V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S284" s="4"/>
      <c r="AT284" s="4"/>
      <c r="AU284" s="4"/>
      <c r="AV284" s="4"/>
      <c r="AY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</row>
    <row r="285" spans="4:90" ht="12.75">
      <c r="D285" s="1"/>
      <c r="E285" s="2"/>
      <c r="G285" s="16"/>
      <c r="I285" s="16"/>
      <c r="K285" s="16"/>
      <c r="L285" s="3"/>
      <c r="S285" s="5"/>
      <c r="T285" s="6"/>
      <c r="U285" s="4"/>
      <c r="V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S285" s="4"/>
      <c r="AT285" s="4"/>
      <c r="AU285" s="4"/>
      <c r="AV285" s="4"/>
      <c r="AY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</row>
    <row r="286" spans="4:90" ht="12.75">
      <c r="D286" s="1"/>
      <c r="E286" s="2"/>
      <c r="G286" s="16"/>
      <c r="I286" s="16"/>
      <c r="K286" s="16"/>
      <c r="L286" s="3"/>
      <c r="S286" s="5"/>
      <c r="T286" s="6"/>
      <c r="U286" s="4"/>
      <c r="V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S286" s="4"/>
      <c r="AT286" s="4"/>
      <c r="AU286" s="4"/>
      <c r="AV286" s="4"/>
      <c r="AY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</row>
    <row r="287" spans="4:90" ht="12.75">
      <c r="D287" s="1"/>
      <c r="E287" s="2"/>
      <c r="G287" s="16"/>
      <c r="I287" s="16"/>
      <c r="K287" s="16"/>
      <c r="L287" s="3"/>
      <c r="S287" s="5"/>
      <c r="T287" s="6"/>
      <c r="U287" s="4"/>
      <c r="V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S287" s="4"/>
      <c r="AT287" s="4"/>
      <c r="AU287" s="4"/>
      <c r="AV287" s="4"/>
      <c r="AY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</row>
    <row r="288" spans="4:90" ht="12.75">
      <c r="D288" s="1"/>
      <c r="E288" s="2"/>
      <c r="G288" s="16"/>
      <c r="I288" s="16"/>
      <c r="K288" s="16"/>
      <c r="L288" s="3"/>
      <c r="S288" s="5"/>
      <c r="T288" s="6"/>
      <c r="U288" s="4"/>
      <c r="V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S288" s="4"/>
      <c r="AT288" s="4"/>
      <c r="AU288" s="4"/>
      <c r="AV288" s="4"/>
      <c r="AY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</row>
    <row r="289" spans="4:90" ht="12.75">
      <c r="D289" s="1"/>
      <c r="E289" s="2"/>
      <c r="G289" s="16"/>
      <c r="I289" s="16"/>
      <c r="K289" s="16"/>
      <c r="L289" s="3"/>
      <c r="S289" s="5"/>
      <c r="T289" s="6"/>
      <c r="U289" s="4"/>
      <c r="V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S289" s="4"/>
      <c r="AT289" s="4"/>
      <c r="AU289" s="4"/>
      <c r="AV289" s="4"/>
      <c r="AY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</row>
    <row r="290" spans="4:90" ht="12.75">
      <c r="D290" s="1"/>
      <c r="E290" s="2"/>
      <c r="G290" s="16"/>
      <c r="I290" s="16"/>
      <c r="K290" s="16"/>
      <c r="L290" s="3"/>
      <c r="S290" s="5"/>
      <c r="T290" s="6"/>
      <c r="U290" s="4"/>
      <c r="V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S290" s="4"/>
      <c r="AT290" s="4"/>
      <c r="AU290" s="4"/>
      <c r="AV290" s="4"/>
      <c r="AY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</row>
    <row r="291" spans="4:90" ht="12.75">
      <c r="D291" s="1"/>
      <c r="E291" s="2"/>
      <c r="G291" s="16"/>
      <c r="I291" s="16"/>
      <c r="K291" s="16"/>
      <c r="L291" s="3"/>
      <c r="S291" s="5"/>
      <c r="T291" s="6"/>
      <c r="U291" s="4"/>
      <c r="V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S291" s="4"/>
      <c r="AT291" s="4"/>
      <c r="AU291" s="4"/>
      <c r="AV291" s="4"/>
      <c r="AY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</row>
    <row r="292" spans="4:90" ht="12.75">
      <c r="D292" s="1"/>
      <c r="E292" s="2"/>
      <c r="G292" s="16"/>
      <c r="I292" s="16"/>
      <c r="K292" s="16"/>
      <c r="L292" s="3"/>
      <c r="S292" s="5"/>
      <c r="T292" s="6"/>
      <c r="U292" s="4"/>
      <c r="V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S292" s="4"/>
      <c r="AT292" s="4"/>
      <c r="AU292" s="4"/>
      <c r="AV292" s="4"/>
      <c r="AY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4:90" ht="12.75">
      <c r="D293" s="1"/>
      <c r="E293" s="2"/>
      <c r="G293" s="16"/>
      <c r="I293" s="16"/>
      <c r="K293" s="16"/>
      <c r="L293" s="3"/>
      <c r="S293" s="5"/>
      <c r="T293" s="6"/>
      <c r="U293" s="4"/>
      <c r="V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S293" s="4"/>
      <c r="AT293" s="4"/>
      <c r="AU293" s="4"/>
      <c r="AV293" s="4"/>
      <c r="AY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</row>
    <row r="294" spans="4:90" ht="12.75">
      <c r="D294" s="1"/>
      <c r="E294" s="2"/>
      <c r="G294" s="16"/>
      <c r="I294" s="16"/>
      <c r="K294" s="16"/>
      <c r="L294" s="3"/>
      <c r="S294" s="5"/>
      <c r="T294" s="6"/>
      <c r="U294" s="4"/>
      <c r="V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S294" s="4"/>
      <c r="AT294" s="4"/>
      <c r="AU294" s="4"/>
      <c r="AV294" s="4"/>
      <c r="AY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</row>
    <row r="295" spans="4:90" ht="12.75">
      <c r="D295" s="1"/>
      <c r="E295" s="2"/>
      <c r="G295" s="16"/>
      <c r="I295" s="16"/>
      <c r="K295" s="16"/>
      <c r="L295" s="3"/>
      <c r="S295" s="5"/>
      <c r="T295" s="6"/>
      <c r="U295" s="4"/>
      <c r="V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S295" s="4"/>
      <c r="AT295" s="4"/>
      <c r="AU295" s="4"/>
      <c r="AV295" s="4"/>
      <c r="AY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</row>
    <row r="296" spans="4:90" ht="12.75">
      <c r="D296" s="1"/>
      <c r="E296" s="2"/>
      <c r="G296" s="16"/>
      <c r="H296" s="16"/>
      <c r="I296" s="16"/>
      <c r="K296" s="16"/>
      <c r="L296" s="3"/>
      <c r="S296" s="5"/>
      <c r="T296" s="6"/>
      <c r="U296" s="4"/>
      <c r="V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S296" s="4"/>
      <c r="AT296" s="4"/>
      <c r="AU296" s="4"/>
      <c r="AV296" s="4"/>
      <c r="AY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</row>
    <row r="297" spans="4:90" ht="12.75">
      <c r="D297" s="1"/>
      <c r="E297" s="2"/>
      <c r="G297" s="16"/>
      <c r="I297" s="16"/>
      <c r="K297" s="16"/>
      <c r="L297" s="3"/>
      <c r="S297" s="5"/>
      <c r="T297" s="6"/>
      <c r="U297" s="4"/>
      <c r="V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S297" s="4"/>
      <c r="AT297" s="4"/>
      <c r="AU297" s="4"/>
      <c r="AV297" s="4"/>
      <c r="AY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</row>
    <row r="298" spans="4:90" ht="12.75">
      <c r="D298" s="1"/>
      <c r="E298" s="2"/>
      <c r="G298" s="16"/>
      <c r="H298" s="16"/>
      <c r="I298" s="16"/>
      <c r="K298" s="16"/>
      <c r="L298" s="3"/>
      <c r="S298" s="5"/>
      <c r="T298" s="6"/>
      <c r="U298" s="4"/>
      <c r="V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S298" s="4"/>
      <c r="AT298" s="4"/>
      <c r="AU298" s="4"/>
      <c r="AV298" s="4"/>
      <c r="AY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</row>
    <row r="299" spans="4:90" ht="12.75">
      <c r="D299" s="1"/>
      <c r="E299" s="2"/>
      <c r="G299" s="16"/>
      <c r="H299" s="16"/>
      <c r="I299" s="16"/>
      <c r="K299" s="16"/>
      <c r="L299" s="3"/>
      <c r="S299" s="5"/>
      <c r="T299" s="6"/>
      <c r="U299" s="4"/>
      <c r="V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S299" s="4"/>
      <c r="AT299" s="4"/>
      <c r="AU299" s="4"/>
      <c r="AV299" s="4"/>
      <c r="AY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</row>
    <row r="300" spans="4:90" ht="12.75">
      <c r="D300" s="1"/>
      <c r="E300" s="2"/>
      <c r="G300" s="16"/>
      <c r="H300" s="16"/>
      <c r="I300" s="16"/>
      <c r="K300" s="16"/>
      <c r="L300" s="3"/>
      <c r="S300" s="5"/>
      <c r="T300" s="6"/>
      <c r="U300" s="4"/>
      <c r="V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S300" s="4"/>
      <c r="AT300" s="4"/>
      <c r="AU300" s="4"/>
      <c r="AV300" s="4"/>
      <c r="AY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</row>
    <row r="301" spans="4:90" ht="12.75">
      <c r="D301" s="1"/>
      <c r="E301" s="2"/>
      <c r="G301" s="16"/>
      <c r="I301" s="16"/>
      <c r="K301" s="16"/>
      <c r="L301" s="3"/>
      <c r="S301" s="5"/>
      <c r="T301" s="6"/>
      <c r="U301" s="4"/>
      <c r="V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S301" s="4"/>
      <c r="AT301" s="4"/>
      <c r="AU301" s="4"/>
      <c r="AV301" s="4"/>
      <c r="AY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</row>
    <row r="302" spans="4:90" ht="12.75">
      <c r="D302" s="1"/>
      <c r="E302" s="2"/>
      <c r="G302" s="16"/>
      <c r="H302" s="16"/>
      <c r="I302" s="16"/>
      <c r="K302" s="16"/>
      <c r="L302" s="3"/>
      <c r="S302" s="5"/>
      <c r="T302" s="6"/>
      <c r="U302" s="4"/>
      <c r="V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S302" s="4"/>
      <c r="AT302" s="4"/>
      <c r="AU302" s="4"/>
      <c r="AV302" s="4"/>
      <c r="AY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</row>
    <row r="303" spans="4:90" ht="12.75">
      <c r="D303" s="1"/>
      <c r="E303" s="2"/>
      <c r="G303" s="16"/>
      <c r="I303" s="16"/>
      <c r="K303" s="16"/>
      <c r="L303" s="3"/>
      <c r="S303" s="5"/>
      <c r="T303" s="6"/>
      <c r="U303" s="4"/>
      <c r="V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S303" s="4"/>
      <c r="AT303" s="4"/>
      <c r="AU303" s="4"/>
      <c r="AV303" s="4"/>
      <c r="AY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</row>
    <row r="304" spans="4:90" ht="12.75">
      <c r="D304" s="1"/>
      <c r="E304" s="2"/>
      <c r="G304" s="16"/>
      <c r="I304" s="16"/>
      <c r="K304" s="16"/>
      <c r="L304" s="3"/>
      <c r="S304" s="5"/>
      <c r="T304" s="6"/>
      <c r="U304" s="4"/>
      <c r="V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S304" s="4"/>
      <c r="AT304" s="4"/>
      <c r="AU304" s="4"/>
      <c r="AV304" s="4"/>
      <c r="AY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</row>
    <row r="305" spans="4:90" ht="12.75">
      <c r="D305" s="1"/>
      <c r="E305" s="2"/>
      <c r="G305" s="16"/>
      <c r="H305" s="16"/>
      <c r="I305" s="16"/>
      <c r="K305" s="16"/>
      <c r="L305" s="3"/>
      <c r="S305" s="5"/>
      <c r="T305" s="6"/>
      <c r="U305" s="4"/>
      <c r="V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S305" s="4"/>
      <c r="AT305" s="4"/>
      <c r="AU305" s="4"/>
      <c r="AV305" s="4"/>
      <c r="AY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</row>
    <row r="306" spans="4:90" ht="12.75">
      <c r="D306" s="1"/>
      <c r="E306" s="2"/>
      <c r="G306" s="16"/>
      <c r="I306" s="16"/>
      <c r="K306" s="16"/>
      <c r="L306" s="3"/>
      <c r="S306" s="5"/>
      <c r="T306" s="6"/>
      <c r="U306" s="4"/>
      <c r="V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S306" s="4"/>
      <c r="AT306" s="4"/>
      <c r="AU306" s="4"/>
      <c r="AV306" s="4"/>
      <c r="AY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</row>
    <row r="307" spans="4:90" ht="12.75">
      <c r="D307" s="1"/>
      <c r="E307" s="2"/>
      <c r="G307" s="16"/>
      <c r="I307" s="16"/>
      <c r="K307" s="16"/>
      <c r="L307" s="3"/>
      <c r="S307" s="5"/>
      <c r="T307" s="6"/>
      <c r="U307" s="4"/>
      <c r="V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S307" s="4"/>
      <c r="AT307" s="4"/>
      <c r="AU307" s="4"/>
      <c r="AV307" s="4"/>
      <c r="AY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</row>
    <row r="308" spans="4:90" ht="12.75">
      <c r="D308" s="1"/>
      <c r="E308" s="2"/>
      <c r="G308" s="16"/>
      <c r="H308" s="16"/>
      <c r="I308" s="16"/>
      <c r="K308" s="16"/>
      <c r="L308" s="3"/>
      <c r="S308" s="5"/>
      <c r="T308" s="6"/>
      <c r="U308" s="4"/>
      <c r="V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S308" s="4"/>
      <c r="AT308" s="4"/>
      <c r="AU308" s="4"/>
      <c r="AV308" s="4"/>
      <c r="AY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</row>
    <row r="309" spans="4:90" ht="12.75">
      <c r="D309" s="1"/>
      <c r="E309" s="2"/>
      <c r="G309" s="16"/>
      <c r="H309" s="16"/>
      <c r="I309" s="16"/>
      <c r="K309" s="16"/>
      <c r="L309" s="3"/>
      <c r="S309" s="5"/>
      <c r="T309" s="6"/>
      <c r="U309" s="4"/>
      <c r="V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S309" s="4"/>
      <c r="AT309" s="4"/>
      <c r="AU309" s="4"/>
      <c r="AV309" s="4"/>
      <c r="AY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</row>
    <row r="310" spans="4:90" ht="12.75">
      <c r="D310" s="1"/>
      <c r="E310" s="2"/>
      <c r="G310" s="16"/>
      <c r="H310" s="16"/>
      <c r="I310" s="16"/>
      <c r="K310" s="16"/>
      <c r="L310" s="3"/>
      <c r="S310" s="5"/>
      <c r="T310" s="6"/>
      <c r="U310" s="4"/>
      <c r="V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S310" s="4"/>
      <c r="AT310" s="4"/>
      <c r="AU310" s="4"/>
      <c r="AV310" s="4"/>
      <c r="AY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</row>
    <row r="311" spans="4:90" ht="12.75">
      <c r="D311" s="1"/>
      <c r="E311" s="2"/>
      <c r="G311" s="16"/>
      <c r="I311" s="16"/>
      <c r="K311" s="16"/>
      <c r="L311" s="3"/>
      <c r="S311" s="5"/>
      <c r="T311" s="6"/>
      <c r="U311" s="4"/>
      <c r="V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S311" s="4"/>
      <c r="AT311" s="4"/>
      <c r="AU311" s="4"/>
      <c r="AV311" s="4"/>
      <c r="AY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</row>
    <row r="312" spans="4:90" ht="12.75">
      <c r="D312" s="1"/>
      <c r="E312" s="2"/>
      <c r="G312" s="16"/>
      <c r="H312" s="16"/>
      <c r="I312" s="16"/>
      <c r="K312" s="16"/>
      <c r="L312" s="3"/>
      <c r="S312" s="5"/>
      <c r="T312" s="6"/>
      <c r="U312" s="4"/>
      <c r="V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S312" s="4"/>
      <c r="AT312" s="4"/>
      <c r="AU312" s="4"/>
      <c r="AV312" s="4"/>
      <c r="AY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</row>
    <row r="313" spans="4:90" ht="12.75">
      <c r="D313" s="1"/>
      <c r="E313" s="2"/>
      <c r="G313" s="16"/>
      <c r="H313" s="16"/>
      <c r="I313" s="16"/>
      <c r="K313" s="16"/>
      <c r="L313" s="3"/>
      <c r="S313" s="5"/>
      <c r="T313" s="6"/>
      <c r="U313" s="4"/>
      <c r="V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S313" s="4"/>
      <c r="AT313" s="4"/>
      <c r="AU313" s="4"/>
      <c r="AV313" s="4"/>
      <c r="AY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</row>
    <row r="314" spans="4:90" ht="12.75">
      <c r="D314" s="1"/>
      <c r="E314" s="2"/>
      <c r="G314" s="16"/>
      <c r="H314" s="16"/>
      <c r="I314" s="16"/>
      <c r="K314" s="16"/>
      <c r="L314" s="3"/>
      <c r="S314" s="5"/>
      <c r="T314" s="6"/>
      <c r="U314" s="4"/>
      <c r="V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S314" s="4"/>
      <c r="AT314" s="4"/>
      <c r="AU314" s="4"/>
      <c r="AV314" s="4"/>
      <c r="AY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</row>
    <row r="315" spans="4:90" ht="12.75">
      <c r="D315" s="1"/>
      <c r="E315" s="2"/>
      <c r="G315" s="16"/>
      <c r="I315" s="16"/>
      <c r="K315" s="16"/>
      <c r="L315" s="3"/>
      <c r="S315" s="5"/>
      <c r="T315" s="6"/>
      <c r="U315" s="4"/>
      <c r="V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S315" s="4"/>
      <c r="AT315" s="4"/>
      <c r="AU315" s="4"/>
      <c r="AV315" s="4"/>
      <c r="AY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</row>
    <row r="316" spans="4:90" ht="12.75">
      <c r="D316" s="1"/>
      <c r="E316" s="2"/>
      <c r="G316" s="16"/>
      <c r="I316" s="16"/>
      <c r="K316" s="16"/>
      <c r="L316" s="3"/>
      <c r="S316" s="5"/>
      <c r="T316" s="6"/>
      <c r="U316" s="4"/>
      <c r="V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S316" s="4"/>
      <c r="AT316" s="4"/>
      <c r="AU316" s="4"/>
      <c r="AV316" s="4"/>
      <c r="AY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</row>
    <row r="317" spans="4:90" ht="12.75">
      <c r="D317" s="1"/>
      <c r="E317" s="2"/>
      <c r="G317" s="16"/>
      <c r="I317" s="16"/>
      <c r="K317" s="16"/>
      <c r="L317" s="3"/>
      <c r="S317" s="5"/>
      <c r="T317" s="6"/>
      <c r="U317" s="4"/>
      <c r="V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S317" s="4"/>
      <c r="AT317" s="4"/>
      <c r="AU317" s="4"/>
      <c r="AV317" s="4"/>
      <c r="AY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</row>
    <row r="318" spans="4:90" ht="12.75">
      <c r="D318" s="1"/>
      <c r="E318" s="2"/>
      <c r="G318" s="16"/>
      <c r="H318" s="16"/>
      <c r="I318" s="16"/>
      <c r="K318" s="16"/>
      <c r="L318" s="3"/>
      <c r="S318" s="5"/>
      <c r="T318" s="6"/>
      <c r="U318" s="4"/>
      <c r="V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S318" s="4"/>
      <c r="AT318" s="4"/>
      <c r="AU318" s="4"/>
      <c r="AV318" s="4"/>
      <c r="AY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</row>
    <row r="319" spans="4:90" ht="12.75">
      <c r="D319" s="1"/>
      <c r="E319" s="2"/>
      <c r="G319" s="16"/>
      <c r="H319" s="16"/>
      <c r="I319" s="16"/>
      <c r="K319" s="16"/>
      <c r="L319" s="3"/>
      <c r="S319" s="5"/>
      <c r="T319" s="6"/>
      <c r="U319" s="4"/>
      <c r="V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S319" s="4"/>
      <c r="AT319" s="4"/>
      <c r="AU319" s="4"/>
      <c r="AV319" s="4"/>
      <c r="AY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</row>
    <row r="320" spans="4:90" ht="12.75">
      <c r="D320" s="1"/>
      <c r="E320" s="2"/>
      <c r="G320" s="16"/>
      <c r="H320" s="16"/>
      <c r="I320" s="16"/>
      <c r="K320" s="16"/>
      <c r="L320" s="3"/>
      <c r="S320" s="5"/>
      <c r="T320" s="6"/>
      <c r="U320" s="4"/>
      <c r="V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S320" s="4"/>
      <c r="AT320" s="4"/>
      <c r="AU320" s="4"/>
      <c r="AV320" s="4"/>
      <c r="AY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4:90" ht="12.75">
      <c r="D321" s="1"/>
      <c r="E321" s="2"/>
      <c r="G321" s="16"/>
      <c r="I321" s="16"/>
      <c r="K321" s="16"/>
      <c r="L321" s="3"/>
      <c r="S321" s="5"/>
      <c r="T321" s="6"/>
      <c r="U321" s="4"/>
      <c r="V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S321" s="4"/>
      <c r="AT321" s="4"/>
      <c r="AU321" s="4"/>
      <c r="AV321" s="4"/>
      <c r="AY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</row>
    <row r="322" spans="4:90" ht="12.75">
      <c r="D322" s="1"/>
      <c r="E322" s="2"/>
      <c r="G322" s="16"/>
      <c r="H322" s="16"/>
      <c r="I322" s="16"/>
      <c r="K322" s="16"/>
      <c r="L322" s="3"/>
      <c r="S322" s="5"/>
      <c r="T322" s="6"/>
      <c r="U322" s="4"/>
      <c r="V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S322" s="4"/>
      <c r="AT322" s="4"/>
      <c r="AU322" s="4"/>
      <c r="AV322" s="4"/>
      <c r="AY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</row>
    <row r="323" spans="4:90" ht="12.75">
      <c r="D323" s="1"/>
      <c r="E323" s="2"/>
      <c r="G323" s="16"/>
      <c r="I323" s="16"/>
      <c r="K323" s="16"/>
      <c r="L323" s="3"/>
      <c r="S323" s="5"/>
      <c r="T323" s="6"/>
      <c r="U323" s="4"/>
      <c r="V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S323" s="4"/>
      <c r="AT323" s="4"/>
      <c r="AU323" s="4"/>
      <c r="AV323" s="4"/>
      <c r="AY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</row>
    <row r="324" spans="4:90" ht="12.75">
      <c r="D324" s="1"/>
      <c r="E324" s="2"/>
      <c r="G324" s="16"/>
      <c r="I324" s="16"/>
      <c r="K324" s="16"/>
      <c r="L324" s="3"/>
      <c r="S324" s="5"/>
      <c r="T324" s="6"/>
      <c r="U324" s="4"/>
      <c r="V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S324" s="4"/>
      <c r="AT324" s="4"/>
      <c r="AU324" s="4"/>
      <c r="AV324" s="4"/>
      <c r="AY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</row>
    <row r="325" spans="4:90" ht="12.75">
      <c r="D325" s="1"/>
      <c r="E325" s="2"/>
      <c r="G325" s="16"/>
      <c r="H325" s="16"/>
      <c r="I325" s="16"/>
      <c r="K325" s="16"/>
      <c r="L325" s="3"/>
      <c r="S325" s="5"/>
      <c r="T325" s="6"/>
      <c r="U325" s="4"/>
      <c r="V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S325" s="4"/>
      <c r="AT325" s="4"/>
      <c r="AU325" s="4"/>
      <c r="AV325" s="4"/>
      <c r="AY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</row>
    <row r="326" spans="4:90" ht="12.75">
      <c r="D326" s="1"/>
      <c r="E326" s="2"/>
      <c r="G326" s="16"/>
      <c r="H326" s="16"/>
      <c r="I326" s="16"/>
      <c r="K326" s="16"/>
      <c r="L326" s="3"/>
      <c r="S326" s="5"/>
      <c r="T326" s="6"/>
      <c r="U326" s="4"/>
      <c r="V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S326" s="4"/>
      <c r="AT326" s="4"/>
      <c r="AU326" s="4"/>
      <c r="AV326" s="4"/>
      <c r="AY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</row>
    <row r="327" spans="4:90" ht="12.75">
      <c r="D327" s="1"/>
      <c r="E327" s="2"/>
      <c r="G327" s="16"/>
      <c r="I327" s="16"/>
      <c r="K327" s="16"/>
      <c r="L327" s="3"/>
      <c r="S327" s="5"/>
      <c r="T327" s="6"/>
      <c r="U327" s="4"/>
      <c r="V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S327" s="4"/>
      <c r="AT327" s="4"/>
      <c r="AU327" s="4"/>
      <c r="AV327" s="4"/>
      <c r="AY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</row>
    <row r="328" spans="4:90" ht="12.75">
      <c r="D328" s="1"/>
      <c r="E328" s="2"/>
      <c r="G328" s="16"/>
      <c r="H328" s="16"/>
      <c r="I328" s="16"/>
      <c r="K328" s="16"/>
      <c r="L328" s="3"/>
      <c r="S328" s="5"/>
      <c r="T328" s="6"/>
      <c r="U328" s="4"/>
      <c r="V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S328" s="4"/>
      <c r="AT328" s="4"/>
      <c r="AU328" s="4"/>
      <c r="AV328" s="4"/>
      <c r="AY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</row>
    <row r="329" spans="4:90" ht="12.75">
      <c r="D329" s="1"/>
      <c r="E329" s="2"/>
      <c r="G329" s="16"/>
      <c r="I329" s="16"/>
      <c r="K329" s="16"/>
      <c r="L329" s="3"/>
      <c r="S329" s="5"/>
      <c r="T329" s="6"/>
      <c r="U329" s="4"/>
      <c r="V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S329" s="4"/>
      <c r="AT329" s="4"/>
      <c r="AU329" s="4"/>
      <c r="AV329" s="4"/>
      <c r="AY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</row>
    <row r="330" spans="4:90" ht="12.75">
      <c r="D330" s="1"/>
      <c r="E330" s="2"/>
      <c r="G330" s="16"/>
      <c r="I330" s="16"/>
      <c r="K330" s="16"/>
      <c r="L330" s="3"/>
      <c r="S330" s="5"/>
      <c r="T330" s="6"/>
      <c r="U330" s="4"/>
      <c r="V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S330" s="4"/>
      <c r="AT330" s="4"/>
      <c r="AU330" s="4"/>
      <c r="AV330" s="4"/>
      <c r="AY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</row>
    <row r="331" spans="4:90" ht="12.75">
      <c r="D331" s="1"/>
      <c r="E331" s="2"/>
      <c r="G331" s="16"/>
      <c r="I331" s="16"/>
      <c r="K331" s="16"/>
      <c r="L331" s="3"/>
      <c r="S331" s="5"/>
      <c r="T331" s="6"/>
      <c r="U331" s="4"/>
      <c r="V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S331" s="4"/>
      <c r="AT331" s="4"/>
      <c r="AU331" s="4"/>
      <c r="AV331" s="4"/>
      <c r="AY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</row>
    <row r="332" spans="4:90" ht="12.75">
      <c r="D332" s="1"/>
      <c r="E332" s="2"/>
      <c r="G332" s="16"/>
      <c r="I332" s="16"/>
      <c r="K332" s="16"/>
      <c r="L332" s="3"/>
      <c r="S332" s="5"/>
      <c r="T332" s="6"/>
      <c r="U332" s="4"/>
      <c r="V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S332" s="4"/>
      <c r="AT332" s="4"/>
      <c r="AU332" s="4"/>
      <c r="AV332" s="4"/>
      <c r="AY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</row>
    <row r="333" spans="4:90" ht="12.75">
      <c r="D333" s="1"/>
      <c r="E333" s="2"/>
      <c r="G333" s="16"/>
      <c r="I333" s="16"/>
      <c r="K333" s="16"/>
      <c r="L333" s="3"/>
      <c r="S333" s="5"/>
      <c r="T333" s="6"/>
      <c r="U333" s="4"/>
      <c r="V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S333" s="4"/>
      <c r="AT333" s="4"/>
      <c r="AU333" s="4"/>
      <c r="AV333" s="4"/>
      <c r="AY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</row>
    <row r="334" spans="4:90" ht="12.75">
      <c r="D334" s="1"/>
      <c r="E334" s="2"/>
      <c r="G334" s="16"/>
      <c r="I334" s="16"/>
      <c r="K334" s="16"/>
      <c r="L334" s="3"/>
      <c r="S334" s="5"/>
      <c r="T334" s="6"/>
      <c r="U334" s="4"/>
      <c r="V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S334" s="4"/>
      <c r="AT334" s="4"/>
      <c r="AU334" s="4"/>
      <c r="AV334" s="4"/>
      <c r="AY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</row>
    <row r="335" spans="4:90" ht="12.75">
      <c r="D335" s="1"/>
      <c r="E335" s="2"/>
      <c r="G335" s="16"/>
      <c r="I335" s="16"/>
      <c r="K335" s="16"/>
      <c r="L335" s="3"/>
      <c r="S335" s="5"/>
      <c r="T335" s="6"/>
      <c r="U335" s="4"/>
      <c r="V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S335" s="4"/>
      <c r="AT335" s="4"/>
      <c r="AU335" s="4"/>
      <c r="AV335" s="4"/>
      <c r="AY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</row>
    <row r="336" spans="4:90" ht="12.75">
      <c r="D336" s="1"/>
      <c r="E336" s="2"/>
      <c r="G336" s="16"/>
      <c r="I336" s="16"/>
      <c r="K336" s="16"/>
      <c r="L336" s="3"/>
      <c r="S336" s="5"/>
      <c r="T336" s="6"/>
      <c r="U336" s="4"/>
      <c r="V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S336" s="4"/>
      <c r="AT336" s="4"/>
      <c r="AU336" s="4"/>
      <c r="AV336" s="4"/>
      <c r="AY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</row>
    <row r="337" spans="4:90" ht="12.75">
      <c r="D337" s="1"/>
      <c r="E337" s="2"/>
      <c r="G337" s="16"/>
      <c r="H337" s="16"/>
      <c r="I337" s="16"/>
      <c r="K337" s="16"/>
      <c r="L337" s="3"/>
      <c r="S337" s="5"/>
      <c r="T337" s="6"/>
      <c r="U337" s="4"/>
      <c r="V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S337" s="4"/>
      <c r="AT337" s="4"/>
      <c r="AU337" s="4"/>
      <c r="AV337" s="4"/>
      <c r="AY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</row>
    <row r="338" spans="4:90" ht="12.75">
      <c r="D338" s="1"/>
      <c r="E338" s="2"/>
      <c r="G338" s="16"/>
      <c r="H338" s="16"/>
      <c r="I338" s="16"/>
      <c r="K338" s="16"/>
      <c r="L338" s="3"/>
      <c r="S338" s="5"/>
      <c r="T338" s="6"/>
      <c r="U338" s="4"/>
      <c r="V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S338" s="4"/>
      <c r="AT338" s="4"/>
      <c r="AU338" s="4"/>
      <c r="AV338" s="4"/>
      <c r="AY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</row>
    <row r="339" spans="4:90" ht="12.75">
      <c r="D339" s="1"/>
      <c r="E339" s="2"/>
      <c r="G339" s="16"/>
      <c r="H339" s="16"/>
      <c r="I339" s="16"/>
      <c r="K339" s="16"/>
      <c r="L339" s="3"/>
      <c r="S339" s="5"/>
      <c r="T339" s="6"/>
      <c r="U339" s="4"/>
      <c r="V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S339" s="4"/>
      <c r="AT339" s="4"/>
      <c r="AU339" s="4"/>
      <c r="AV339" s="4"/>
      <c r="AY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</row>
    <row r="340" spans="1:90" s="9" customFormat="1" ht="12.75">
      <c r="A340"/>
      <c r="B340"/>
      <c r="C340"/>
      <c r="D340" s="1"/>
      <c r="E340" s="2"/>
      <c r="F340"/>
      <c r="G340" s="16"/>
      <c r="H340" s="16"/>
      <c r="I340" s="16"/>
      <c r="J340" s="4"/>
      <c r="K340" s="16"/>
      <c r="L340" s="3"/>
      <c r="M340"/>
      <c r="N340"/>
      <c r="O340"/>
      <c r="P340" s="18"/>
      <c r="Q340" s="18"/>
      <c r="R340" s="18"/>
      <c r="S340" s="5"/>
      <c r="T340" s="6"/>
      <c r="U340" s="4"/>
      <c r="V340" s="4"/>
      <c r="W340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/>
      <c r="AK340"/>
      <c r="AL340"/>
      <c r="AM340"/>
      <c r="AN340"/>
      <c r="AO340"/>
      <c r="AP340"/>
      <c r="AQ340"/>
      <c r="AR340"/>
      <c r="AS340" s="4"/>
      <c r="AT340" s="4"/>
      <c r="AU340" s="4"/>
      <c r="AV340" s="4"/>
      <c r="AW340"/>
      <c r="AX340"/>
      <c r="AY340" s="4"/>
      <c r="AZ340"/>
      <c r="BA340"/>
      <c r="BB340"/>
      <c r="BC340"/>
      <c r="BD340"/>
      <c r="BE340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</row>
    <row r="341" spans="1:90" s="9" customFormat="1" ht="12.75">
      <c r="A341"/>
      <c r="B341"/>
      <c r="C341"/>
      <c r="D341" s="1"/>
      <c r="E341" s="2"/>
      <c r="F341"/>
      <c r="G341" s="16"/>
      <c r="H341" s="16"/>
      <c r="I341" s="16"/>
      <c r="J341" s="4"/>
      <c r="K341" s="16"/>
      <c r="L341" s="3"/>
      <c r="M341"/>
      <c r="N341"/>
      <c r="O341"/>
      <c r="P341" s="18"/>
      <c r="Q341" s="18"/>
      <c r="R341" s="18"/>
      <c r="S341" s="5"/>
      <c r="T341" s="6"/>
      <c r="U341" s="4"/>
      <c r="V341" s="4"/>
      <c r="W341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/>
      <c r="AK341"/>
      <c r="AL341"/>
      <c r="AM341"/>
      <c r="AN341"/>
      <c r="AO341"/>
      <c r="AP341"/>
      <c r="AQ341"/>
      <c r="AR341"/>
      <c r="AS341" s="4"/>
      <c r="AT341" s="4"/>
      <c r="AU341" s="4"/>
      <c r="AV341" s="4"/>
      <c r="AW341"/>
      <c r="AX341"/>
      <c r="AY341" s="4"/>
      <c r="AZ341"/>
      <c r="BA341"/>
      <c r="BB341"/>
      <c r="BC341"/>
      <c r="BD341"/>
      <c r="BE341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</row>
    <row r="342" spans="4:90" ht="12.75">
      <c r="D342" s="1"/>
      <c r="E342" s="2"/>
      <c r="G342" s="16"/>
      <c r="H342" s="16"/>
      <c r="I342" s="16"/>
      <c r="K342" s="16"/>
      <c r="L342" s="3"/>
      <c r="S342" s="5"/>
      <c r="T342" s="6"/>
      <c r="U342" s="4"/>
      <c r="V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S342" s="4"/>
      <c r="AT342" s="4"/>
      <c r="AU342" s="4"/>
      <c r="AV342" s="4"/>
      <c r="AY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</row>
    <row r="343" spans="4:90" ht="12.75">
      <c r="D343" s="1"/>
      <c r="E343" s="2"/>
      <c r="G343" s="16"/>
      <c r="H343" s="16"/>
      <c r="I343" s="16"/>
      <c r="K343" s="16"/>
      <c r="L343" s="3"/>
      <c r="S343" s="5"/>
      <c r="T343" s="6"/>
      <c r="U343" s="4"/>
      <c r="V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S343" s="4"/>
      <c r="AT343" s="4"/>
      <c r="AU343" s="4"/>
      <c r="AV343" s="4"/>
      <c r="AY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</row>
    <row r="344" spans="4:90" ht="12.75">
      <c r="D344" s="1"/>
      <c r="E344" s="2"/>
      <c r="G344" s="16"/>
      <c r="H344" s="16"/>
      <c r="I344" s="16"/>
      <c r="K344" s="16"/>
      <c r="L344" s="3"/>
      <c r="S344" s="5"/>
      <c r="T344" s="6"/>
      <c r="U344" s="4"/>
      <c r="V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S344" s="4"/>
      <c r="AT344" s="4"/>
      <c r="AU344" s="4"/>
      <c r="AV344" s="4"/>
      <c r="AY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</row>
    <row r="345" spans="4:90" ht="12.75">
      <c r="D345" s="1"/>
      <c r="E345" s="2"/>
      <c r="G345" s="16"/>
      <c r="I345" s="16"/>
      <c r="K345" s="16"/>
      <c r="L345" s="3"/>
      <c r="S345" s="5"/>
      <c r="T345" s="6"/>
      <c r="U345" s="4"/>
      <c r="V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S345" s="4"/>
      <c r="AT345" s="4"/>
      <c r="AU345" s="4"/>
      <c r="AV345" s="4"/>
      <c r="AY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</row>
    <row r="346" spans="4:90" ht="12.75">
      <c r="D346" s="1"/>
      <c r="E346" s="2"/>
      <c r="G346" s="16"/>
      <c r="H346" s="16"/>
      <c r="I346" s="16"/>
      <c r="K346" s="16"/>
      <c r="L346" s="3"/>
      <c r="S346" s="5"/>
      <c r="T346" s="6"/>
      <c r="U346" s="4"/>
      <c r="V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S346" s="4"/>
      <c r="AT346" s="4"/>
      <c r="AU346" s="4"/>
      <c r="AV346" s="4"/>
      <c r="AY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</row>
    <row r="347" spans="4:90" ht="12.75">
      <c r="D347" s="1"/>
      <c r="E347" s="2"/>
      <c r="G347" s="16"/>
      <c r="H347" s="16"/>
      <c r="I347" s="16"/>
      <c r="K347" s="16"/>
      <c r="L347" s="3"/>
      <c r="S347" s="5"/>
      <c r="T347" s="6"/>
      <c r="U347" s="4"/>
      <c r="V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S347" s="4"/>
      <c r="AT347" s="4"/>
      <c r="AU347" s="4"/>
      <c r="AV347" s="4"/>
      <c r="AY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</row>
    <row r="348" spans="4:90" ht="12.75">
      <c r="D348" s="1"/>
      <c r="E348" s="2"/>
      <c r="G348" s="16"/>
      <c r="H348" s="16"/>
      <c r="I348" s="16"/>
      <c r="K348" s="16"/>
      <c r="L348" s="3"/>
      <c r="S348" s="5"/>
      <c r="T348" s="6"/>
      <c r="U348" s="4"/>
      <c r="V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S348" s="4"/>
      <c r="AT348" s="4"/>
      <c r="AU348" s="4"/>
      <c r="AV348" s="4"/>
      <c r="AY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</row>
    <row r="349" spans="4:90" ht="12.75">
      <c r="D349" s="1"/>
      <c r="E349" s="2"/>
      <c r="G349" s="16"/>
      <c r="H349" s="16"/>
      <c r="I349" s="16"/>
      <c r="K349" s="16"/>
      <c r="L349" s="3"/>
      <c r="S349" s="5"/>
      <c r="T349" s="6"/>
      <c r="U349" s="4"/>
      <c r="V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S349" s="4"/>
      <c r="AT349" s="4"/>
      <c r="AU349" s="4"/>
      <c r="AV349" s="4"/>
      <c r="AY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</row>
    <row r="350" spans="4:90" ht="12.75">
      <c r="D350" s="1"/>
      <c r="E350" s="2"/>
      <c r="G350" s="16"/>
      <c r="H350" s="16"/>
      <c r="I350" s="16"/>
      <c r="K350" s="16"/>
      <c r="L350" s="3"/>
      <c r="S350" s="5"/>
      <c r="T350" s="6"/>
      <c r="U350" s="4"/>
      <c r="V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S350" s="4"/>
      <c r="AT350" s="4"/>
      <c r="AU350" s="4"/>
      <c r="AV350" s="4"/>
      <c r="AY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</row>
    <row r="351" spans="4:90" ht="12.75">
      <c r="D351" s="1"/>
      <c r="E351" s="2"/>
      <c r="G351" s="16"/>
      <c r="H351" s="16"/>
      <c r="I351" s="16"/>
      <c r="K351" s="16"/>
      <c r="L351" s="3"/>
      <c r="S351" s="5"/>
      <c r="T351" s="6"/>
      <c r="U351" s="4"/>
      <c r="V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S351" s="4"/>
      <c r="AT351" s="4"/>
      <c r="AU351" s="4"/>
      <c r="AV351" s="4"/>
      <c r="AY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</row>
    <row r="352" spans="4:90" ht="12.75">
      <c r="D352" s="1"/>
      <c r="E352" s="2"/>
      <c r="G352" s="16"/>
      <c r="I352" s="16"/>
      <c r="K352" s="16"/>
      <c r="L352" s="3"/>
      <c r="S352" s="5"/>
      <c r="T352" s="6"/>
      <c r="U352" s="4"/>
      <c r="V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S352" s="4"/>
      <c r="AT352" s="4"/>
      <c r="AU352" s="4"/>
      <c r="AV352" s="4"/>
      <c r="AY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</row>
    <row r="353" spans="4:90" ht="12.75">
      <c r="D353" s="1"/>
      <c r="E353" s="2"/>
      <c r="G353" s="16"/>
      <c r="H353" s="16"/>
      <c r="I353" s="16"/>
      <c r="K353" s="16"/>
      <c r="L353" s="3"/>
      <c r="S353" s="5"/>
      <c r="T353" s="6"/>
      <c r="U353" s="4"/>
      <c r="V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S353" s="4"/>
      <c r="AT353" s="4"/>
      <c r="AU353" s="4"/>
      <c r="AV353" s="4"/>
      <c r="AY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</row>
    <row r="354" spans="4:90" ht="12.75">
      <c r="D354" s="1"/>
      <c r="E354" s="2"/>
      <c r="G354" s="16"/>
      <c r="I354" s="16"/>
      <c r="K354" s="16"/>
      <c r="L354" s="3"/>
      <c r="S354" s="5"/>
      <c r="T354" s="6"/>
      <c r="U354" s="4"/>
      <c r="V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S354" s="4"/>
      <c r="AT354" s="4"/>
      <c r="AU354" s="4"/>
      <c r="AV354" s="4"/>
      <c r="AY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</row>
    <row r="355" spans="4:90" ht="12.75">
      <c r="D355" s="1"/>
      <c r="E355" s="2"/>
      <c r="G355" s="16"/>
      <c r="I355" s="16"/>
      <c r="K355" s="16"/>
      <c r="L355" s="3"/>
      <c r="S355" s="5"/>
      <c r="T355" s="6"/>
      <c r="U355" s="4"/>
      <c r="V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S355" s="4"/>
      <c r="AT355" s="4"/>
      <c r="AU355" s="4"/>
      <c r="AV355" s="4"/>
      <c r="AY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</row>
    <row r="356" spans="4:90" ht="12.75">
      <c r="D356" s="1"/>
      <c r="E356" s="2"/>
      <c r="G356" s="16"/>
      <c r="H356" s="16"/>
      <c r="I356" s="16"/>
      <c r="K356" s="16"/>
      <c r="L356" s="3"/>
      <c r="S356" s="5"/>
      <c r="T356" s="6"/>
      <c r="U356" s="4"/>
      <c r="V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S356" s="4"/>
      <c r="AT356" s="4"/>
      <c r="AU356" s="4"/>
      <c r="AV356" s="4"/>
      <c r="AY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</row>
    <row r="357" spans="4:90" ht="12.75">
      <c r="D357" s="1"/>
      <c r="E357" s="2"/>
      <c r="G357" s="16"/>
      <c r="H357" s="16"/>
      <c r="I357" s="16"/>
      <c r="K357" s="16"/>
      <c r="L357" s="3"/>
      <c r="S357" s="5"/>
      <c r="T357" s="6"/>
      <c r="U357" s="4"/>
      <c r="V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S357" s="4"/>
      <c r="AT357" s="4"/>
      <c r="AU357" s="4"/>
      <c r="AV357" s="4"/>
      <c r="AY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</row>
    <row r="358" spans="4:90" ht="12.75">
      <c r="D358" s="1"/>
      <c r="E358" s="2"/>
      <c r="G358" s="16"/>
      <c r="H358" s="16"/>
      <c r="I358" s="16"/>
      <c r="K358" s="16"/>
      <c r="L358" s="3"/>
      <c r="S358" s="5"/>
      <c r="T358" s="6"/>
      <c r="U358" s="4"/>
      <c r="V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S358" s="4"/>
      <c r="AT358" s="4"/>
      <c r="AU358" s="4"/>
      <c r="AV358" s="4"/>
      <c r="AY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</row>
    <row r="359" spans="4:90" ht="12.75">
      <c r="D359" s="1"/>
      <c r="E359" s="2"/>
      <c r="G359" s="16"/>
      <c r="H359" s="16"/>
      <c r="I359" s="16"/>
      <c r="K359" s="16"/>
      <c r="L359" s="3"/>
      <c r="S359" s="5"/>
      <c r="T359" s="6"/>
      <c r="U359" s="4"/>
      <c r="V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S359" s="4"/>
      <c r="AT359" s="4"/>
      <c r="AU359" s="4"/>
      <c r="AV359" s="4"/>
      <c r="AY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</row>
    <row r="360" spans="4:90" ht="12.75">
      <c r="D360" s="1"/>
      <c r="E360" s="2"/>
      <c r="G360" s="16"/>
      <c r="H360" s="16"/>
      <c r="I360" s="16"/>
      <c r="K360" s="16"/>
      <c r="L360" s="3"/>
      <c r="S360" s="5"/>
      <c r="T360" s="6"/>
      <c r="U360" s="4"/>
      <c r="V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S360" s="4"/>
      <c r="AT360" s="4"/>
      <c r="AU360" s="4"/>
      <c r="AV360" s="4"/>
      <c r="AY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</row>
    <row r="361" spans="4:90" ht="12.75">
      <c r="D361" s="1"/>
      <c r="E361" s="2"/>
      <c r="G361" s="16"/>
      <c r="H361" s="16"/>
      <c r="I361" s="16"/>
      <c r="K361" s="16"/>
      <c r="L361" s="3"/>
      <c r="S361" s="5"/>
      <c r="T361" s="6"/>
      <c r="U361" s="4"/>
      <c r="V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S361" s="4"/>
      <c r="AT361" s="4"/>
      <c r="AU361" s="4"/>
      <c r="AV361" s="4"/>
      <c r="AY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</row>
    <row r="362" spans="4:90" ht="12.75">
      <c r="D362" s="1"/>
      <c r="E362" s="2"/>
      <c r="G362" s="16"/>
      <c r="H362" s="16"/>
      <c r="I362" s="16"/>
      <c r="K362" s="16"/>
      <c r="L362" s="3"/>
      <c r="S362" s="5"/>
      <c r="T362" s="6"/>
      <c r="U362" s="4"/>
      <c r="V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S362" s="4"/>
      <c r="AT362" s="4"/>
      <c r="AU362" s="4"/>
      <c r="AV362" s="4"/>
      <c r="AY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</row>
    <row r="363" spans="4:90" ht="12.75">
      <c r="D363" s="1"/>
      <c r="E363" s="2"/>
      <c r="G363" s="16"/>
      <c r="I363" s="16"/>
      <c r="K363" s="16"/>
      <c r="L363" s="3"/>
      <c r="S363" s="5"/>
      <c r="T363" s="6"/>
      <c r="U363" s="4"/>
      <c r="V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S363" s="4"/>
      <c r="AT363" s="4"/>
      <c r="AU363" s="4"/>
      <c r="AV363" s="4"/>
      <c r="AY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</row>
    <row r="364" spans="4:90" ht="12.75">
      <c r="D364" s="1"/>
      <c r="E364" s="2"/>
      <c r="G364" s="16"/>
      <c r="I364" s="16"/>
      <c r="K364" s="16"/>
      <c r="L364" s="3"/>
      <c r="S364" s="5"/>
      <c r="T364" s="6"/>
      <c r="U364" s="4"/>
      <c r="V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S364" s="4"/>
      <c r="AT364" s="4"/>
      <c r="AU364" s="4"/>
      <c r="AV364" s="4"/>
      <c r="AY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</row>
    <row r="365" spans="4:90" ht="12.75">
      <c r="D365" s="1"/>
      <c r="E365" s="2"/>
      <c r="G365" s="16"/>
      <c r="I365" s="16"/>
      <c r="K365" s="16"/>
      <c r="L365" s="3"/>
      <c r="S365" s="5"/>
      <c r="T365" s="6"/>
      <c r="U365" s="4"/>
      <c r="V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S365" s="4"/>
      <c r="AT365" s="4"/>
      <c r="AU365" s="4"/>
      <c r="AV365" s="4"/>
      <c r="AY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</row>
    <row r="366" spans="4:90" ht="12.75">
      <c r="D366" s="1"/>
      <c r="E366" s="2"/>
      <c r="G366" s="16"/>
      <c r="I366" s="16"/>
      <c r="K366" s="16"/>
      <c r="L366" s="3"/>
      <c r="S366" s="5"/>
      <c r="T366" s="6"/>
      <c r="U366" s="4"/>
      <c r="V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S366" s="4"/>
      <c r="AT366" s="4"/>
      <c r="AU366" s="4"/>
      <c r="AV366" s="4"/>
      <c r="AY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</row>
    <row r="367" spans="4:90" ht="12.75">
      <c r="D367" s="1"/>
      <c r="E367" s="2"/>
      <c r="G367" s="16"/>
      <c r="H367" s="16"/>
      <c r="I367" s="16"/>
      <c r="K367" s="16"/>
      <c r="L367" s="3"/>
      <c r="S367" s="5"/>
      <c r="T367" s="6"/>
      <c r="U367" s="4"/>
      <c r="V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S367" s="4"/>
      <c r="AT367" s="4"/>
      <c r="AU367" s="4"/>
      <c r="AV367" s="4"/>
      <c r="AY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</row>
    <row r="368" spans="4:90" ht="12.75">
      <c r="D368" s="1"/>
      <c r="E368" s="2"/>
      <c r="G368" s="16"/>
      <c r="H368" s="16"/>
      <c r="I368" s="16"/>
      <c r="K368" s="16"/>
      <c r="L368" s="3"/>
      <c r="S368" s="5"/>
      <c r="T368" s="6"/>
      <c r="U368" s="4"/>
      <c r="V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S368" s="4"/>
      <c r="AT368" s="4"/>
      <c r="AU368" s="4"/>
      <c r="AV368" s="4"/>
      <c r="AY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</row>
    <row r="369" spans="4:90" ht="12.75">
      <c r="D369" s="1"/>
      <c r="E369" s="2"/>
      <c r="G369" s="16"/>
      <c r="I369" s="16"/>
      <c r="K369" s="16"/>
      <c r="L369" s="3"/>
      <c r="S369" s="5"/>
      <c r="T369" s="6"/>
      <c r="U369" s="4"/>
      <c r="V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S369" s="4"/>
      <c r="AT369" s="4"/>
      <c r="AU369" s="4"/>
      <c r="AV369" s="4"/>
      <c r="AY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</row>
    <row r="370" spans="4:90" ht="12.75">
      <c r="D370" s="1"/>
      <c r="E370" s="2"/>
      <c r="G370" s="16"/>
      <c r="H370" s="16"/>
      <c r="I370" s="16"/>
      <c r="K370" s="16"/>
      <c r="L370" s="3"/>
      <c r="S370" s="5"/>
      <c r="T370" s="6"/>
      <c r="U370" s="4"/>
      <c r="V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S370" s="4"/>
      <c r="AT370" s="4"/>
      <c r="AU370" s="4"/>
      <c r="AV370" s="4"/>
      <c r="AY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</row>
    <row r="371" spans="4:90" ht="12.75">
      <c r="D371" s="1"/>
      <c r="E371" s="2"/>
      <c r="G371" s="16"/>
      <c r="H371" s="16"/>
      <c r="I371" s="16"/>
      <c r="K371" s="16"/>
      <c r="L371" s="3"/>
      <c r="S371" s="5"/>
      <c r="T371" s="6"/>
      <c r="U371" s="4"/>
      <c r="V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S371" s="4"/>
      <c r="AT371" s="4"/>
      <c r="AU371" s="4"/>
      <c r="AV371" s="4"/>
      <c r="AY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</row>
    <row r="372" spans="4:90" ht="12.75">
      <c r="D372" s="1"/>
      <c r="E372" s="2"/>
      <c r="G372" s="16"/>
      <c r="H372" s="16"/>
      <c r="I372" s="16"/>
      <c r="K372" s="16"/>
      <c r="L372" s="3"/>
      <c r="S372" s="5"/>
      <c r="T372" s="6"/>
      <c r="U372" s="4"/>
      <c r="V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S372" s="4"/>
      <c r="AT372" s="4"/>
      <c r="AU372" s="4"/>
      <c r="AV372" s="4"/>
      <c r="AY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</row>
    <row r="373" spans="4:90" ht="12.75">
      <c r="D373" s="1"/>
      <c r="E373" s="2"/>
      <c r="G373" s="16"/>
      <c r="I373" s="16"/>
      <c r="K373" s="16"/>
      <c r="L373" s="3"/>
      <c r="S373" s="5"/>
      <c r="T373" s="6"/>
      <c r="U373" s="4"/>
      <c r="V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S373" s="4"/>
      <c r="AT373" s="4"/>
      <c r="AU373" s="4"/>
      <c r="AV373" s="4"/>
      <c r="AY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</row>
    <row r="374" spans="4:90" ht="12.75">
      <c r="D374" s="1"/>
      <c r="E374" s="2"/>
      <c r="G374" s="16"/>
      <c r="I374" s="16"/>
      <c r="K374" s="16"/>
      <c r="L374" s="3"/>
      <c r="S374" s="5"/>
      <c r="T374" s="6"/>
      <c r="U374" s="4"/>
      <c r="V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S374" s="4"/>
      <c r="AT374" s="4"/>
      <c r="AU374" s="4"/>
      <c r="AV374" s="4"/>
      <c r="AY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</row>
    <row r="375" spans="4:90" ht="12.75">
      <c r="D375" s="1"/>
      <c r="E375" s="2"/>
      <c r="G375" s="16"/>
      <c r="I375" s="16"/>
      <c r="K375" s="16"/>
      <c r="L375" s="3"/>
      <c r="S375" s="5"/>
      <c r="T375" s="6"/>
      <c r="U375" s="4"/>
      <c r="V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S375" s="4"/>
      <c r="AT375" s="4"/>
      <c r="AU375" s="4"/>
      <c r="AV375" s="4"/>
      <c r="AY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</row>
    <row r="376" spans="4:90" ht="12.75">
      <c r="D376" s="1"/>
      <c r="E376" s="2"/>
      <c r="G376" s="16"/>
      <c r="H376" s="16"/>
      <c r="I376" s="16"/>
      <c r="K376" s="16"/>
      <c r="L376" s="3"/>
      <c r="S376" s="5"/>
      <c r="T376" s="6"/>
      <c r="U376" s="4"/>
      <c r="V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S376" s="4"/>
      <c r="AT376" s="4"/>
      <c r="AU376" s="4"/>
      <c r="AV376" s="4"/>
      <c r="AY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</row>
  </sheetData>
  <sheetProtection/>
  <printOptions/>
  <pageMargins left="0" right="0" top="0" bottom="0" header="0" footer="0"/>
  <pageSetup fitToHeight="0" fitToWidth="0" horizontalDpi="600" verticalDpi="600" orientation="landscape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M24969 Oncology Patient ED Visit History</dc:title>
  <dc:subject/>
  <dc:creator>Crystal Decisions</dc:creator>
  <cp:keywords/>
  <dc:description>Powered by Crystal</dc:description>
  <cp:lastModifiedBy>Andra Davis</cp:lastModifiedBy>
  <dcterms:created xsi:type="dcterms:W3CDTF">2019-03-25T20:11:01Z</dcterms:created>
  <dcterms:modified xsi:type="dcterms:W3CDTF">2020-06-08T16:26:23Z</dcterms:modified>
  <cp:category/>
  <cp:version/>
  <cp:contentType/>
  <cp:contentStatus/>
</cp:coreProperties>
</file>